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missouri-my.sharepoint.com/personal/lupoa_umsystem_edu/Documents/Documents/"/>
    </mc:Choice>
  </mc:AlternateContent>
  <xr:revisionPtr revIDLastSave="168" documentId="14_{A088A2B8-C962-44BE-BE4D-AB16FB832C6B}" xr6:coauthVersionLast="47" xr6:coauthVersionMax="47" xr10:uidLastSave="{61CEDC6B-2327-4DB0-9C55-E55E6C2FAA9D}"/>
  <bookViews>
    <workbookView xWindow="-120" yWindow="-120" windowWidth="19440" windowHeight="14880" xr2:uid="{00000000-000D-0000-FFFF-FFFF00000000}"/>
  </bookViews>
  <sheets>
    <sheet name="Sheet1" sheetId="1" r:id="rId1"/>
    <sheet name="Shen analysis" sheetId="2" r:id="rId2"/>
    <sheet name="Sheet3" sheetId="3" r:id="rId3"/>
    <sheet name="Sheet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37" i="1" l="1"/>
  <c r="N836" i="1"/>
  <c r="N835" i="1"/>
  <c r="R844" i="1"/>
  <c r="R856" i="1"/>
  <c r="N834" i="1"/>
  <c r="N833" i="1"/>
  <c r="AF831" i="1"/>
  <c r="T831" i="1"/>
  <c r="T829" i="1"/>
  <c r="Q831" i="1"/>
  <c r="J842" i="1"/>
  <c r="N831" i="1"/>
  <c r="B842" i="1"/>
  <c r="B844" i="1"/>
  <c r="N830" i="1"/>
  <c r="N829" i="1"/>
  <c r="T830" i="1"/>
  <c r="N828" i="1"/>
  <c r="AC831" i="1"/>
  <c r="N827" i="1"/>
  <c r="T832" i="1"/>
  <c r="N826" i="1"/>
  <c r="N825" i="1"/>
  <c r="N824" i="1"/>
  <c r="N823" i="1"/>
  <c r="G843" i="1"/>
  <c r="N822" i="1"/>
  <c r="N821" i="1"/>
  <c r="N820" i="1"/>
  <c r="N819" i="1"/>
  <c r="N818" i="1"/>
  <c r="AE868" i="1"/>
  <c r="AB868" i="1"/>
  <c r="Y868" i="1"/>
  <c r="V868" i="1"/>
  <c r="S867" i="1"/>
  <c r="S868" i="1"/>
  <c r="S869" i="1"/>
  <c r="S866" i="1"/>
  <c r="O870" i="1"/>
  <c r="P868" i="1"/>
  <c r="N817" i="1"/>
  <c r="N816" i="1"/>
  <c r="N815" i="1"/>
  <c r="Z831" i="1"/>
  <c r="N814" i="1"/>
  <c r="N813" i="1"/>
  <c r="N812" i="1"/>
  <c r="N811" i="1"/>
  <c r="N810" i="1"/>
  <c r="N809" i="1"/>
  <c r="N808" i="1"/>
  <c r="N807" i="1"/>
  <c r="W831" i="1"/>
  <c r="N806" i="1"/>
  <c r="N805" i="1"/>
  <c r="N804" i="1"/>
  <c r="N803" i="1"/>
  <c r="N802" i="1"/>
  <c r="AE922" i="1"/>
  <c r="AB922" i="1"/>
  <c r="Y922" i="1"/>
  <c r="V922" i="1"/>
  <c r="S921" i="1"/>
  <c r="S922" i="1"/>
  <c r="S923" i="1"/>
  <c r="S920" i="1"/>
  <c r="P922" i="1"/>
  <c r="O924" i="1"/>
  <c r="AE886" i="1"/>
  <c r="AB886" i="1"/>
  <c r="Y886" i="1"/>
  <c r="V886" i="1"/>
  <c r="S885" i="1"/>
  <c r="S886" i="1"/>
  <c r="S887" i="1"/>
  <c r="S884" i="1"/>
  <c r="P886" i="1"/>
  <c r="O885" i="1"/>
  <c r="AE856" i="1"/>
  <c r="AB856" i="1"/>
  <c r="Y856" i="1"/>
  <c r="V856" i="1"/>
  <c r="S855" i="1"/>
  <c r="S856" i="1"/>
  <c r="S857" i="1"/>
  <c r="S854" i="1"/>
  <c r="O858" i="1"/>
  <c r="P856" i="1"/>
  <c r="AE844" i="1"/>
  <c r="AB844" i="1"/>
  <c r="Y844" i="1"/>
  <c r="V844" i="1"/>
  <c r="S843" i="1"/>
  <c r="S844" i="1"/>
  <c r="S845" i="1"/>
  <c r="S842" i="1"/>
  <c r="P844" i="1"/>
  <c r="P845" i="1" s="1"/>
  <c r="N801" i="1"/>
  <c r="AF798" i="1"/>
  <c r="AC798" i="1"/>
  <c r="Z798" i="1"/>
  <c r="W798" i="1"/>
  <c r="T799" i="1"/>
  <c r="T798" i="1"/>
  <c r="T797" i="1"/>
  <c r="T796" i="1"/>
  <c r="Q798" i="1"/>
  <c r="N799" i="1"/>
  <c r="N798" i="1"/>
  <c r="N797" i="1"/>
  <c r="AG831" i="1" l="1"/>
  <c r="U831" i="1"/>
  <c r="R831" i="1"/>
  <c r="U829" i="1"/>
  <c r="U830" i="1"/>
  <c r="AD831" i="1"/>
  <c r="U832" i="1"/>
  <c r="AA831" i="1"/>
  <c r="X831" i="1"/>
  <c r="N796" i="1"/>
  <c r="N795" i="1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2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2" i="4"/>
  <c r="D40" i="4"/>
  <c r="B40" i="4"/>
  <c r="C40" i="4"/>
  <c r="A40" i="4"/>
  <c r="O846" i="1"/>
  <c r="L24" i="3"/>
  <c r="L40" i="3"/>
  <c r="B39" i="3"/>
  <c r="C39" i="3"/>
  <c r="C37" i="3"/>
  <c r="I37" i="3" s="1"/>
  <c r="H37" i="3"/>
  <c r="J37" i="3"/>
  <c r="L37" i="3"/>
  <c r="A39" i="3"/>
  <c r="G37" i="3"/>
  <c r="AG798" i="1" l="1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1" i="3"/>
  <c r="C2" i="3"/>
  <c r="I2" i="3" s="1"/>
  <c r="C3" i="3"/>
  <c r="I3" i="3" s="1"/>
  <c r="C4" i="3"/>
  <c r="I4" i="3" s="1"/>
  <c r="C5" i="3"/>
  <c r="I5" i="3" s="1"/>
  <c r="C6" i="3"/>
  <c r="I6" i="3" s="1"/>
  <c r="C7" i="3"/>
  <c r="I7" i="3" s="1"/>
  <c r="C8" i="3"/>
  <c r="I8" i="3" s="1"/>
  <c r="C9" i="3"/>
  <c r="I9" i="3" s="1"/>
  <c r="C10" i="3"/>
  <c r="I10" i="3" s="1"/>
  <c r="C11" i="3"/>
  <c r="I11" i="3" s="1"/>
  <c r="C12" i="3"/>
  <c r="I12" i="3" s="1"/>
  <c r="C13" i="3"/>
  <c r="I13" i="3" s="1"/>
  <c r="C14" i="3"/>
  <c r="I14" i="3" s="1"/>
  <c r="C15" i="3"/>
  <c r="I15" i="3" s="1"/>
  <c r="C16" i="3"/>
  <c r="I16" i="3" s="1"/>
  <c r="C17" i="3"/>
  <c r="I17" i="3" s="1"/>
  <c r="C18" i="3"/>
  <c r="I18" i="3" s="1"/>
  <c r="C19" i="3"/>
  <c r="I19" i="3" s="1"/>
  <c r="C20" i="3"/>
  <c r="I20" i="3" s="1"/>
  <c r="C21" i="3"/>
  <c r="I21" i="3" s="1"/>
  <c r="C22" i="3"/>
  <c r="I22" i="3" s="1"/>
  <c r="C23" i="3"/>
  <c r="I23" i="3" s="1"/>
  <c r="C24" i="3"/>
  <c r="I24" i="3" s="1"/>
  <c r="C25" i="3"/>
  <c r="I25" i="3" s="1"/>
  <c r="C26" i="3"/>
  <c r="I26" i="3" s="1"/>
  <c r="C27" i="3"/>
  <c r="I27" i="3" s="1"/>
  <c r="C28" i="3"/>
  <c r="I28" i="3" s="1"/>
  <c r="C29" i="3"/>
  <c r="I29" i="3" s="1"/>
  <c r="C30" i="3"/>
  <c r="I30" i="3" s="1"/>
  <c r="C31" i="3"/>
  <c r="I31" i="3" s="1"/>
  <c r="C32" i="3"/>
  <c r="I32" i="3" s="1"/>
  <c r="C33" i="3"/>
  <c r="I33" i="3" s="1"/>
  <c r="C34" i="3"/>
  <c r="I34" i="3" s="1"/>
  <c r="C35" i="3"/>
  <c r="I35" i="3" s="1"/>
  <c r="C36" i="3"/>
  <c r="I36" i="3" s="1"/>
  <c r="N794" i="1"/>
  <c r="N793" i="1"/>
  <c r="N792" i="1"/>
  <c r="N791" i="1"/>
  <c r="N790" i="1"/>
  <c r="N789" i="1"/>
  <c r="N788" i="1"/>
  <c r="N787" i="1"/>
  <c r="N786" i="1"/>
  <c r="T768" i="1"/>
  <c r="T765" i="1"/>
  <c r="N785" i="1"/>
  <c r="N784" i="1"/>
  <c r="N783" i="1"/>
  <c r="AD798" i="1" l="1"/>
  <c r="U796" i="1"/>
  <c r="U798" i="1"/>
  <c r="N782" i="1" l="1"/>
  <c r="N781" i="1"/>
  <c r="N780" i="1"/>
  <c r="N779" i="1"/>
  <c r="AF767" i="1"/>
  <c r="T766" i="1"/>
  <c r="Q767" i="1"/>
  <c r="N777" i="1"/>
  <c r="N776" i="1"/>
  <c r="N775" i="1"/>
  <c r="T767" i="1"/>
  <c r="N774" i="1"/>
  <c r="AC767" i="1"/>
  <c r="N773" i="1"/>
  <c r="N772" i="1"/>
  <c r="N771" i="1"/>
  <c r="N770" i="1"/>
  <c r="N769" i="1"/>
  <c r="N768" i="1"/>
  <c r="N767" i="1"/>
  <c r="N766" i="1"/>
  <c r="Z767" i="1"/>
  <c r="N765" i="1"/>
  <c r="N764" i="1"/>
  <c r="N763" i="1"/>
  <c r="N762" i="1"/>
  <c r="AF7" i="1"/>
  <c r="T31" i="1"/>
  <c r="T6" i="1"/>
  <c r="Q7" i="1"/>
  <c r="N5" i="1"/>
  <c r="N6" i="1"/>
  <c r="N7" i="1"/>
  <c r="N8" i="1"/>
  <c r="AE910" i="1"/>
  <c r="AB910" i="1"/>
  <c r="Y910" i="1"/>
  <c r="V910" i="1"/>
  <c r="S909" i="1"/>
  <c r="S910" i="1"/>
  <c r="S911" i="1"/>
  <c r="S908" i="1"/>
  <c r="P910" i="1"/>
  <c r="O912" i="1"/>
  <c r="AE874" i="1"/>
  <c r="AB874" i="1"/>
  <c r="Y874" i="1"/>
  <c r="V874" i="1"/>
  <c r="S873" i="1"/>
  <c r="S874" i="1"/>
  <c r="S875" i="1"/>
  <c r="S872" i="1"/>
  <c r="P874" i="1"/>
  <c r="O873" i="1"/>
  <c r="U799" i="1" l="1"/>
  <c r="R798" i="1"/>
  <c r="U797" i="1"/>
  <c r="X798" i="1"/>
  <c r="AA798" i="1"/>
  <c r="AG767" i="1"/>
  <c r="U6" i="1"/>
  <c r="AD767" i="1"/>
  <c r="U767" i="1"/>
  <c r="AG7" i="1"/>
  <c r="R7" i="1"/>
  <c r="AE850" i="1" l="1"/>
  <c r="AB850" i="1"/>
  <c r="Y850" i="1"/>
  <c r="V850" i="1"/>
  <c r="S849" i="1"/>
  <c r="S850" i="1"/>
  <c r="S851" i="1"/>
  <c r="S848" i="1"/>
  <c r="P850" i="1"/>
  <c r="O852" i="1"/>
  <c r="P840" i="1"/>
  <c r="W33" i="1" l="1"/>
  <c r="T34" i="1"/>
  <c r="T32" i="1"/>
  <c r="Q33" i="1"/>
  <c r="N10" i="1"/>
  <c r="N11" i="1"/>
  <c r="N12" i="1"/>
  <c r="N13" i="1"/>
  <c r="X33" i="1" l="1"/>
  <c r="N761" i="1"/>
  <c r="N760" i="1"/>
  <c r="Z33" i="1" l="1"/>
  <c r="N14" i="1"/>
  <c r="AF97" i="1" l="1"/>
  <c r="AC97" i="1"/>
  <c r="T96" i="1"/>
  <c r="T98" i="1"/>
  <c r="T97" i="1"/>
  <c r="T95" i="1"/>
  <c r="Q97" i="1"/>
  <c r="N93" i="1"/>
  <c r="N92" i="1"/>
  <c r="N91" i="1"/>
  <c r="N98" i="1"/>
  <c r="T33" i="1" l="1"/>
  <c r="N15" i="1"/>
  <c r="N16" i="1"/>
  <c r="N17" i="1"/>
  <c r="W767" i="1"/>
  <c r="N759" i="1"/>
  <c r="T116" i="1"/>
  <c r="N107" i="1"/>
  <c r="T115" i="1"/>
  <c r="N105" i="1"/>
  <c r="Z116" i="1"/>
  <c r="N102" i="1"/>
  <c r="N101" i="1"/>
  <c r="N18" i="1" l="1"/>
  <c r="N19" i="1"/>
  <c r="U31" i="1" s="1"/>
  <c r="AC33" i="1"/>
  <c r="N20" i="1"/>
  <c r="N21" i="1"/>
  <c r="N22" i="1"/>
  <c r="N23" i="1"/>
  <c r="N24" i="1"/>
  <c r="N87" i="1"/>
  <c r="AA33" i="1" l="1"/>
  <c r="W97" i="1"/>
  <c r="N82" i="1"/>
  <c r="N83" i="1"/>
  <c r="N84" i="1"/>
  <c r="X97" i="1" l="1"/>
  <c r="N758" i="1"/>
  <c r="N757" i="1"/>
  <c r="U765" i="1" s="1"/>
  <c r="N756" i="1"/>
  <c r="N26" i="1"/>
  <c r="U33" i="1" s="1"/>
  <c r="N27" i="1"/>
  <c r="N25" i="1"/>
  <c r="AF33" i="1"/>
  <c r="N28" i="1"/>
  <c r="AF81" i="1"/>
  <c r="AC81" i="1"/>
  <c r="T82" i="1"/>
  <c r="T80" i="1"/>
  <c r="T79" i="1"/>
  <c r="N75" i="1"/>
  <c r="N73" i="1"/>
  <c r="AA767" i="1" l="1"/>
  <c r="U768" i="1"/>
  <c r="AD33" i="1"/>
  <c r="T63" i="1"/>
  <c r="N30" i="1"/>
  <c r="N31" i="1"/>
  <c r="N32" i="1"/>
  <c r="N33" i="1"/>
  <c r="N29" i="1"/>
  <c r="U32" i="1" l="1"/>
  <c r="U34" i="1"/>
  <c r="R33" i="1"/>
  <c r="AG33" i="1"/>
  <c r="Z62" i="1"/>
  <c r="T61" i="1"/>
  <c r="T60" i="1"/>
  <c r="N57" i="1"/>
  <c r="N54" i="1"/>
  <c r="N48" i="1"/>
  <c r="N47" i="1"/>
  <c r="U63" i="1" l="1"/>
  <c r="AF39" i="1"/>
  <c r="T38" i="1"/>
  <c r="Q39" i="1"/>
  <c r="N41" i="1"/>
  <c r="AG39" i="1" s="1"/>
  <c r="N755" i="1" l="1"/>
  <c r="N754" i="1" l="1"/>
  <c r="N753" i="1" l="1"/>
  <c r="U766" i="1" l="1"/>
  <c r="R767" i="1"/>
  <c r="X767" i="1"/>
  <c r="AF741" i="1"/>
  <c r="T740" i="1"/>
  <c r="Q741" i="1"/>
  <c r="N751" i="1"/>
  <c r="N750" i="1"/>
  <c r="T742" i="1" l="1"/>
  <c r="N749" i="1"/>
  <c r="N748" i="1" l="1"/>
  <c r="N747" i="1" l="1"/>
  <c r="T739" i="1" l="1"/>
  <c r="N746" i="1"/>
  <c r="N745" i="1" l="1"/>
  <c r="AG741" i="1" s="1"/>
  <c r="U739" i="1" l="1"/>
  <c r="AE916" i="1"/>
  <c r="AB916" i="1"/>
  <c r="Y916" i="1"/>
  <c r="V916" i="1"/>
  <c r="S915" i="1"/>
  <c r="S916" i="1"/>
  <c r="S917" i="1"/>
  <c r="S914" i="1"/>
  <c r="P916" i="1"/>
  <c r="O918" i="1"/>
  <c r="AE880" i="1"/>
  <c r="AB880" i="1"/>
  <c r="Y880" i="1"/>
  <c r="V880" i="1"/>
  <c r="S879" i="1"/>
  <c r="S880" i="1"/>
  <c r="S881" i="1"/>
  <c r="S878" i="1"/>
  <c r="P880" i="1"/>
  <c r="O879" i="1"/>
  <c r="AC741" i="1" l="1"/>
  <c r="N744" i="1"/>
  <c r="N743" i="1" l="1"/>
  <c r="N742" i="1" l="1"/>
  <c r="N741" i="1" l="1"/>
  <c r="N740" i="1" l="1"/>
  <c r="N739" i="1"/>
  <c r="AD741" i="1" l="1"/>
  <c r="Z741" i="1"/>
  <c r="N738" i="1"/>
  <c r="N737" i="1" l="1"/>
  <c r="U742" i="1" s="1"/>
  <c r="N736" i="1" l="1"/>
  <c r="N734" i="1" l="1"/>
  <c r="N735" i="1"/>
  <c r="U740" i="1" l="1"/>
  <c r="R741" i="1"/>
  <c r="AA741" i="1"/>
  <c r="AF727" i="1" l="1"/>
  <c r="T728" i="1"/>
  <c r="T726" i="1"/>
  <c r="Q727" i="1"/>
  <c r="N732" i="1"/>
  <c r="N731" i="1"/>
  <c r="T725" i="1" l="1"/>
  <c r="N730" i="1"/>
  <c r="N729" i="1"/>
  <c r="N728" i="1" l="1"/>
  <c r="U725" i="1" s="1"/>
  <c r="N727" i="1"/>
  <c r="N726" i="1"/>
  <c r="AG727" i="1" l="1"/>
  <c r="AC727" i="1"/>
  <c r="N725" i="1"/>
  <c r="N724" i="1"/>
  <c r="N723" i="1"/>
  <c r="N722" i="1"/>
  <c r="Z727" i="1" l="1"/>
  <c r="T727" i="1"/>
  <c r="N721" i="1"/>
  <c r="N720" i="1"/>
  <c r="N719" i="1"/>
  <c r="N718" i="1"/>
  <c r="N717" i="1"/>
  <c r="N716" i="1"/>
  <c r="N715" i="1"/>
  <c r="AD727" i="1" l="1"/>
  <c r="U727" i="1"/>
  <c r="W727" i="1"/>
  <c r="N714" i="1" l="1"/>
  <c r="N713" i="1"/>
  <c r="N712" i="1" l="1"/>
  <c r="AA727" i="1" s="1"/>
  <c r="N711" i="1" l="1"/>
  <c r="N710" i="1" l="1"/>
  <c r="N707" i="1"/>
  <c r="N708" i="1"/>
  <c r="N709" i="1"/>
  <c r="U728" i="1" l="1"/>
  <c r="R727" i="1"/>
  <c r="U726" i="1"/>
  <c r="X727" i="1"/>
  <c r="AF697" i="1" l="1"/>
  <c r="T696" i="1"/>
  <c r="Q697" i="1"/>
  <c r="N705" i="1"/>
  <c r="N704" i="1" l="1"/>
  <c r="N703" i="1"/>
  <c r="N702" i="1"/>
  <c r="AC697" i="1" l="1"/>
  <c r="T698" i="1"/>
  <c r="T697" i="1"/>
  <c r="T695" i="1"/>
  <c r="N701" i="1"/>
  <c r="N700" i="1"/>
  <c r="AG697" i="1" l="1"/>
  <c r="N699" i="1"/>
  <c r="N698" i="1" l="1"/>
  <c r="U695" i="1" s="1"/>
  <c r="N697" i="1"/>
  <c r="N696" i="1"/>
  <c r="N695" i="1" l="1"/>
  <c r="N694" i="1"/>
  <c r="Z697" i="1" l="1"/>
  <c r="W697" i="1"/>
  <c r="N693" i="1" l="1"/>
  <c r="N692" i="1"/>
  <c r="N691" i="1" l="1"/>
  <c r="N690" i="1"/>
  <c r="AD697" i="1" l="1"/>
  <c r="J2" i="3" l="1"/>
  <c r="L2" i="3" s="1"/>
  <c r="J3" i="3"/>
  <c r="L3" i="3" s="1"/>
  <c r="J4" i="3"/>
  <c r="L4" i="3" s="1"/>
  <c r="J5" i="3"/>
  <c r="L5" i="3" s="1"/>
  <c r="J6" i="3"/>
  <c r="L6" i="3" s="1"/>
  <c r="J7" i="3"/>
  <c r="L7" i="3" s="1"/>
  <c r="J8" i="3"/>
  <c r="L8" i="3" s="1"/>
  <c r="J9" i="3"/>
  <c r="L9" i="3" s="1"/>
  <c r="J10" i="3"/>
  <c r="L10" i="3" s="1"/>
  <c r="J11" i="3"/>
  <c r="L11" i="3" s="1"/>
  <c r="J12" i="3"/>
  <c r="L12" i="3" s="1"/>
  <c r="J13" i="3"/>
  <c r="L13" i="3" s="1"/>
  <c r="J14" i="3"/>
  <c r="L14" i="3" s="1"/>
  <c r="J15" i="3"/>
  <c r="L15" i="3" s="1"/>
  <c r="J16" i="3"/>
  <c r="L16" i="3" s="1"/>
  <c r="J17" i="3"/>
  <c r="L17" i="3" s="1"/>
  <c r="J18" i="3"/>
  <c r="L18" i="3" s="1"/>
  <c r="J19" i="3"/>
  <c r="L19" i="3" s="1"/>
  <c r="J20" i="3"/>
  <c r="L20" i="3" s="1"/>
  <c r="J21" i="3"/>
  <c r="L21" i="3" s="1"/>
  <c r="J22" i="3"/>
  <c r="L22" i="3" s="1"/>
  <c r="J23" i="3"/>
  <c r="L23" i="3" s="1"/>
  <c r="J24" i="3"/>
  <c r="J25" i="3"/>
  <c r="J26" i="3"/>
  <c r="L26" i="3" s="1"/>
  <c r="J27" i="3"/>
  <c r="L27" i="3" s="1"/>
  <c r="J28" i="3"/>
  <c r="L28" i="3" s="1"/>
  <c r="J29" i="3"/>
  <c r="L29" i="3" s="1"/>
  <c r="J30" i="3"/>
  <c r="L30" i="3" s="1"/>
  <c r="J31" i="3"/>
  <c r="L31" i="3" s="1"/>
  <c r="J32" i="3"/>
  <c r="L32" i="3" s="1"/>
  <c r="J33" i="3"/>
  <c r="L33" i="3" s="1"/>
  <c r="J34" i="3"/>
  <c r="L34" i="3" s="1"/>
  <c r="J35" i="3"/>
  <c r="L35" i="3" s="1"/>
  <c r="J36" i="3"/>
  <c r="L36" i="3" s="1"/>
  <c r="J1" i="3"/>
  <c r="L1" i="3" s="1"/>
  <c r="C1" i="3"/>
  <c r="I1" i="3" s="1"/>
  <c r="I44" i="3" s="1"/>
  <c r="N689" i="1" l="1"/>
  <c r="O894" i="1" l="1"/>
  <c r="O906" i="1"/>
  <c r="O900" i="1"/>
  <c r="O864" i="1"/>
  <c r="AE680" i="1" l="1"/>
  <c r="AB680" i="1"/>
  <c r="Y680" i="1"/>
  <c r="V680" i="1"/>
  <c r="N688" i="1" l="1"/>
  <c r="N687" i="1"/>
  <c r="U698" i="1" s="1"/>
  <c r="N686" i="1"/>
  <c r="N685" i="1" l="1"/>
  <c r="N684" i="1" l="1"/>
  <c r="AA697" i="1" s="1"/>
  <c r="N683" i="1" l="1"/>
  <c r="N682" i="1" l="1"/>
  <c r="N681" i="1" l="1"/>
  <c r="N680" i="1"/>
  <c r="U697" i="1" s="1"/>
  <c r="N679" i="1"/>
  <c r="T678" i="1"/>
  <c r="AF677" i="1"/>
  <c r="AC677" i="1"/>
  <c r="Z677" i="1"/>
  <c r="W677" i="1"/>
  <c r="T677" i="1"/>
  <c r="T676" i="1"/>
  <c r="T675" i="1"/>
  <c r="Q677" i="1"/>
  <c r="N677" i="1"/>
  <c r="N676" i="1"/>
  <c r="N675" i="1"/>
  <c r="N674" i="1"/>
  <c r="N673" i="1"/>
  <c r="N672" i="1"/>
  <c r="N671" i="1"/>
  <c r="N670" i="1"/>
  <c r="N666" i="1"/>
  <c r="N667" i="1"/>
  <c r="N668" i="1"/>
  <c r="N669" i="1"/>
  <c r="N657" i="1"/>
  <c r="N658" i="1"/>
  <c r="N659" i="1"/>
  <c r="N660" i="1"/>
  <c r="N661" i="1"/>
  <c r="N663" i="1"/>
  <c r="N665" i="1"/>
  <c r="N662" i="1"/>
  <c r="N664" i="1"/>
  <c r="P383" i="1"/>
  <c r="P394" i="1"/>
  <c r="P403" i="1"/>
  <c r="P422" i="1"/>
  <c r="P435" i="1"/>
  <c r="P454" i="1"/>
  <c r="P473" i="1"/>
  <c r="P495" i="1"/>
  <c r="P518" i="1"/>
  <c r="P538" i="1"/>
  <c r="P554" i="1"/>
  <c r="P568" i="1"/>
  <c r="P588" i="1"/>
  <c r="P613" i="1"/>
  <c r="P627" i="1"/>
  <c r="P642" i="1"/>
  <c r="N35" i="1"/>
  <c r="N36" i="1"/>
  <c r="N37" i="1"/>
  <c r="N38" i="1"/>
  <c r="N39" i="1"/>
  <c r="N40" i="1"/>
  <c r="N43" i="1"/>
  <c r="N44" i="1"/>
  <c r="N45" i="1"/>
  <c r="N46" i="1"/>
  <c r="N49" i="1"/>
  <c r="N50" i="1"/>
  <c r="N51" i="1"/>
  <c r="U62" i="1" s="1"/>
  <c r="N52" i="1"/>
  <c r="N53" i="1"/>
  <c r="N55" i="1"/>
  <c r="N56" i="1"/>
  <c r="N58" i="1"/>
  <c r="N59" i="1"/>
  <c r="N60" i="1"/>
  <c r="N61" i="1"/>
  <c r="N62" i="1"/>
  <c r="N64" i="1"/>
  <c r="N65" i="1"/>
  <c r="N66" i="1"/>
  <c r="N67" i="1"/>
  <c r="N68" i="1"/>
  <c r="N69" i="1"/>
  <c r="N70" i="1"/>
  <c r="N71" i="1"/>
  <c r="N72" i="1"/>
  <c r="N74" i="1"/>
  <c r="N76" i="1"/>
  <c r="N77" i="1"/>
  <c r="N78" i="1"/>
  <c r="N79" i="1"/>
  <c r="N80" i="1"/>
  <c r="N81" i="1"/>
  <c r="N85" i="1"/>
  <c r="N86" i="1"/>
  <c r="N88" i="1"/>
  <c r="U97" i="1" s="1"/>
  <c r="N89" i="1"/>
  <c r="N90" i="1"/>
  <c r="U95" i="1" s="1"/>
  <c r="N94" i="1"/>
  <c r="N95" i="1"/>
  <c r="N96" i="1"/>
  <c r="N97" i="1"/>
  <c r="N100" i="1"/>
  <c r="N103" i="1"/>
  <c r="N104" i="1"/>
  <c r="N106" i="1"/>
  <c r="N108" i="1"/>
  <c r="N109" i="1"/>
  <c r="N110" i="1"/>
  <c r="N111" i="1"/>
  <c r="N112" i="1"/>
  <c r="N113" i="1"/>
  <c r="N114" i="1"/>
  <c r="N115" i="1"/>
  <c r="N116" i="1"/>
  <c r="N118" i="1"/>
  <c r="N119" i="1"/>
  <c r="N120" i="1"/>
  <c r="N121" i="1"/>
  <c r="AA124" i="1" s="1"/>
  <c r="N122" i="1"/>
  <c r="N123" i="1"/>
  <c r="N124" i="1"/>
  <c r="AG124" i="1" s="1"/>
  <c r="N126" i="1"/>
  <c r="N127" i="1"/>
  <c r="N128" i="1"/>
  <c r="N129" i="1"/>
  <c r="N130" i="1"/>
  <c r="N131" i="1"/>
  <c r="N132" i="1"/>
  <c r="N133" i="1"/>
  <c r="U140" i="1" s="1"/>
  <c r="N134" i="1"/>
  <c r="N135" i="1"/>
  <c r="N136" i="1"/>
  <c r="N137" i="1"/>
  <c r="N138" i="1"/>
  <c r="N139" i="1"/>
  <c r="N140" i="1"/>
  <c r="N141" i="1"/>
  <c r="N142" i="1"/>
  <c r="N144" i="1"/>
  <c r="N145" i="1"/>
  <c r="N146" i="1"/>
  <c r="N147" i="1"/>
  <c r="N148" i="1"/>
  <c r="N149" i="1"/>
  <c r="U152" i="1" s="1"/>
  <c r="N150" i="1"/>
  <c r="N151" i="1"/>
  <c r="N152" i="1"/>
  <c r="N153" i="1"/>
  <c r="U154" i="1" s="1"/>
  <c r="N154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6" i="1"/>
  <c r="N177" i="1"/>
  <c r="N178" i="1"/>
  <c r="N179" i="1"/>
  <c r="N180" i="1"/>
  <c r="N181" i="1"/>
  <c r="N182" i="1"/>
  <c r="N183" i="1"/>
  <c r="U182" i="1" s="1"/>
  <c r="N184" i="1"/>
  <c r="AG184" i="1" s="1"/>
  <c r="N186" i="1"/>
  <c r="X191" i="1" s="1"/>
  <c r="N187" i="1"/>
  <c r="N188" i="1"/>
  <c r="N189" i="1"/>
  <c r="N190" i="1"/>
  <c r="U191" i="1" s="1"/>
  <c r="N191" i="1"/>
  <c r="AG191" i="1" s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6" i="1"/>
  <c r="U211" i="1" s="1"/>
  <c r="N207" i="1"/>
  <c r="N208" i="1"/>
  <c r="N209" i="1"/>
  <c r="N210" i="1"/>
  <c r="N211" i="1"/>
  <c r="U213" i="1" s="1"/>
  <c r="N212" i="1"/>
  <c r="N213" i="1"/>
  <c r="AG213" i="1" s="1"/>
  <c r="N215" i="1"/>
  <c r="X218" i="1" s="1"/>
  <c r="N216" i="1"/>
  <c r="N217" i="1"/>
  <c r="N218" i="1"/>
  <c r="AG218" i="1" s="1"/>
  <c r="N220" i="1"/>
  <c r="X229" i="1" s="1"/>
  <c r="N221" i="1"/>
  <c r="N222" i="1"/>
  <c r="N223" i="1"/>
  <c r="N224" i="1"/>
  <c r="N225" i="1"/>
  <c r="N226" i="1"/>
  <c r="N227" i="1"/>
  <c r="N228" i="1"/>
  <c r="N229" i="1"/>
  <c r="N231" i="1"/>
  <c r="N232" i="1"/>
  <c r="N233" i="1"/>
  <c r="N234" i="1"/>
  <c r="N235" i="1"/>
  <c r="N236" i="1"/>
  <c r="AD240" i="1" s="1"/>
  <c r="N237" i="1"/>
  <c r="N238" i="1"/>
  <c r="U238" i="1" s="1"/>
  <c r="N239" i="1"/>
  <c r="N240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5" i="1"/>
  <c r="N256" i="1"/>
  <c r="N257" i="1"/>
  <c r="N258" i="1"/>
  <c r="N259" i="1"/>
  <c r="N260" i="1"/>
  <c r="N261" i="1"/>
  <c r="U262" i="1" s="1"/>
  <c r="N262" i="1"/>
  <c r="N264" i="1"/>
  <c r="N265" i="1"/>
  <c r="N266" i="1"/>
  <c r="N267" i="1"/>
  <c r="N268" i="1"/>
  <c r="AD270" i="1" s="1"/>
  <c r="N269" i="1"/>
  <c r="U268" i="1" s="1"/>
  <c r="N270" i="1"/>
  <c r="N272" i="1"/>
  <c r="N273" i="1"/>
  <c r="N274" i="1"/>
  <c r="N275" i="1"/>
  <c r="N276" i="1"/>
  <c r="N277" i="1"/>
  <c r="N278" i="1"/>
  <c r="N279" i="1"/>
  <c r="N280" i="1"/>
  <c r="N281" i="1"/>
  <c r="N282" i="1"/>
  <c r="N284" i="1"/>
  <c r="N285" i="1"/>
  <c r="N286" i="1"/>
  <c r="N287" i="1"/>
  <c r="N288" i="1"/>
  <c r="N289" i="1"/>
  <c r="N290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5" i="1"/>
  <c r="X312" i="1" s="1"/>
  <c r="N306" i="1"/>
  <c r="N307" i="1"/>
  <c r="N308" i="1"/>
  <c r="N309" i="1"/>
  <c r="N310" i="1"/>
  <c r="N311" i="1"/>
  <c r="N312" i="1"/>
  <c r="AG312" i="1" s="1"/>
  <c r="N314" i="1"/>
  <c r="N315" i="1"/>
  <c r="N316" i="1"/>
  <c r="AD319" i="1" s="1"/>
  <c r="N317" i="1"/>
  <c r="N318" i="1"/>
  <c r="N319" i="1"/>
  <c r="N321" i="1"/>
  <c r="N322" i="1"/>
  <c r="N323" i="1"/>
  <c r="U332" i="1" s="1"/>
  <c r="N324" i="1"/>
  <c r="N325" i="1"/>
  <c r="N326" i="1"/>
  <c r="N327" i="1"/>
  <c r="N328" i="1"/>
  <c r="N329" i="1"/>
  <c r="N330" i="1"/>
  <c r="N331" i="1"/>
  <c r="N332" i="1"/>
  <c r="N334" i="1"/>
  <c r="X341" i="1" s="1"/>
  <c r="N335" i="1"/>
  <c r="N336" i="1"/>
  <c r="U341" i="1" s="1"/>
  <c r="N337" i="1"/>
  <c r="N338" i="1"/>
  <c r="N339" i="1"/>
  <c r="N340" i="1"/>
  <c r="U339" i="1" s="1"/>
  <c r="N341" i="1"/>
  <c r="N343" i="1"/>
  <c r="U349" i="1" s="1"/>
  <c r="N344" i="1"/>
  <c r="N345" i="1"/>
  <c r="N346" i="1"/>
  <c r="N347" i="1"/>
  <c r="N348" i="1"/>
  <c r="N349" i="1"/>
  <c r="N350" i="1"/>
  <c r="N351" i="1"/>
  <c r="N354" i="1"/>
  <c r="N355" i="1"/>
  <c r="N356" i="1"/>
  <c r="N357" i="1"/>
  <c r="N359" i="1"/>
  <c r="N360" i="1"/>
  <c r="N361" i="1"/>
  <c r="N362" i="1"/>
  <c r="N363" i="1"/>
  <c r="AG363" i="1" s="1"/>
  <c r="N365" i="1"/>
  <c r="N366" i="1"/>
  <c r="N367" i="1"/>
  <c r="N368" i="1"/>
  <c r="N369" i="1"/>
  <c r="N370" i="1"/>
  <c r="N371" i="1"/>
  <c r="N372" i="1"/>
  <c r="N373" i="1"/>
  <c r="N375" i="1"/>
  <c r="N376" i="1"/>
  <c r="N377" i="1"/>
  <c r="N378" i="1"/>
  <c r="N379" i="1"/>
  <c r="N380" i="1"/>
  <c r="N381" i="1"/>
  <c r="N382" i="1"/>
  <c r="N384" i="1"/>
  <c r="N385" i="1"/>
  <c r="N386" i="1"/>
  <c r="N387" i="1"/>
  <c r="N388" i="1"/>
  <c r="N389" i="1"/>
  <c r="N390" i="1"/>
  <c r="N391" i="1"/>
  <c r="N392" i="1"/>
  <c r="U391" i="1" s="1"/>
  <c r="N393" i="1"/>
  <c r="AG393" i="1" s="1"/>
  <c r="N395" i="1"/>
  <c r="N397" i="1"/>
  <c r="U402" i="1" s="1"/>
  <c r="N398" i="1"/>
  <c r="N399" i="1"/>
  <c r="N400" i="1"/>
  <c r="N401" i="1"/>
  <c r="N402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U419" i="1" s="1"/>
  <c r="N418" i="1"/>
  <c r="N419" i="1"/>
  <c r="N420" i="1"/>
  <c r="N421" i="1"/>
  <c r="N423" i="1"/>
  <c r="N424" i="1"/>
  <c r="N425" i="1"/>
  <c r="U432" i="1" s="1"/>
  <c r="N426" i="1"/>
  <c r="N427" i="1"/>
  <c r="N428" i="1"/>
  <c r="N429" i="1"/>
  <c r="N430" i="1"/>
  <c r="N431" i="1"/>
  <c r="N432" i="1"/>
  <c r="N433" i="1"/>
  <c r="N434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U451" i="1" s="1"/>
  <c r="N450" i="1"/>
  <c r="N451" i="1"/>
  <c r="N452" i="1"/>
  <c r="N453" i="1"/>
  <c r="N455" i="1"/>
  <c r="X472" i="1" s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9" i="1"/>
  <c r="X537" i="1" s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U535" i="1" s="1"/>
  <c r="N539" i="1"/>
  <c r="N540" i="1"/>
  <c r="N541" i="1"/>
  <c r="N542" i="1"/>
  <c r="N543" i="1"/>
  <c r="N544" i="1"/>
  <c r="N545" i="1"/>
  <c r="N546" i="1"/>
  <c r="N547" i="1"/>
  <c r="N548" i="1"/>
  <c r="N549" i="1"/>
  <c r="N550" i="1"/>
  <c r="U553" i="1" s="1"/>
  <c r="N551" i="1"/>
  <c r="N552" i="1"/>
  <c r="N553" i="1"/>
  <c r="N555" i="1"/>
  <c r="X567" i="1" s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U585" i="1" s="1"/>
  <c r="N587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4" i="1"/>
  <c r="N615" i="1"/>
  <c r="N616" i="1"/>
  <c r="N617" i="1"/>
  <c r="N618" i="1"/>
  <c r="N619" i="1"/>
  <c r="N620" i="1"/>
  <c r="U626" i="1" s="1"/>
  <c r="N621" i="1"/>
  <c r="N622" i="1"/>
  <c r="N623" i="1"/>
  <c r="N624" i="1"/>
  <c r="U624" i="1" s="1"/>
  <c r="N625" i="1"/>
  <c r="N626" i="1"/>
  <c r="N628" i="1"/>
  <c r="N629" i="1"/>
  <c r="N630" i="1"/>
  <c r="N631" i="1"/>
  <c r="N632" i="1"/>
  <c r="N633" i="1"/>
  <c r="N634" i="1"/>
  <c r="N635" i="1"/>
  <c r="N636" i="1"/>
  <c r="U641" i="1" s="1"/>
  <c r="N637" i="1"/>
  <c r="N638" i="1"/>
  <c r="N639" i="1"/>
  <c r="N640" i="1"/>
  <c r="N641" i="1"/>
  <c r="N643" i="1"/>
  <c r="N644" i="1"/>
  <c r="N645" i="1"/>
  <c r="N646" i="1"/>
  <c r="N647" i="1"/>
  <c r="N648" i="1"/>
  <c r="N649" i="1"/>
  <c r="N650" i="1"/>
  <c r="N651" i="1"/>
  <c r="U653" i="1" s="1"/>
  <c r="N652" i="1"/>
  <c r="N653" i="1"/>
  <c r="N654" i="1"/>
  <c r="N655" i="1"/>
  <c r="AG655" i="1" s="1"/>
  <c r="AF62" i="1"/>
  <c r="AF116" i="1"/>
  <c r="AF124" i="1"/>
  <c r="AF373" i="1"/>
  <c r="AF494" i="1"/>
  <c r="AF553" i="1"/>
  <c r="AC39" i="1"/>
  <c r="AC62" i="1"/>
  <c r="AC116" i="1"/>
  <c r="AC124" i="1"/>
  <c r="AC373" i="1"/>
  <c r="AC494" i="1"/>
  <c r="AC553" i="1"/>
  <c r="Z39" i="1"/>
  <c r="Z97" i="1"/>
  <c r="Z124" i="1"/>
  <c r="Z373" i="1"/>
  <c r="Z494" i="1"/>
  <c r="Z553" i="1"/>
  <c r="W39" i="1"/>
  <c r="W62" i="1"/>
  <c r="W116" i="1"/>
  <c r="W124" i="1"/>
  <c r="W373" i="1"/>
  <c r="W494" i="1"/>
  <c r="W553" i="1"/>
  <c r="T117" i="1"/>
  <c r="T374" i="1"/>
  <c r="T495" i="1"/>
  <c r="T554" i="1"/>
  <c r="T39" i="1"/>
  <c r="T62" i="1"/>
  <c r="T124" i="1"/>
  <c r="T494" i="1"/>
  <c r="T553" i="1"/>
  <c r="T123" i="1"/>
  <c r="T493" i="1"/>
  <c r="T552" i="1"/>
  <c r="T372" i="1"/>
  <c r="T492" i="1"/>
  <c r="T551" i="1"/>
  <c r="Q62" i="1"/>
  <c r="Q116" i="1"/>
  <c r="Q124" i="1"/>
  <c r="Q373" i="1"/>
  <c r="Q494" i="1"/>
  <c r="Q553" i="1"/>
  <c r="AF270" i="1"/>
  <c r="AF363" i="1"/>
  <c r="AE904" i="1"/>
  <c r="AC270" i="1"/>
  <c r="AC363" i="1"/>
  <c r="AB904" i="1"/>
  <c r="Z270" i="1"/>
  <c r="Y904" i="1"/>
  <c r="W270" i="1"/>
  <c r="W363" i="1"/>
  <c r="V904" i="1"/>
  <c r="T269" i="1"/>
  <c r="T362" i="1"/>
  <c r="S903" i="1"/>
  <c r="T268" i="1"/>
  <c r="T884" i="1" s="1"/>
  <c r="S902" i="1"/>
  <c r="S905" i="1"/>
  <c r="S904" i="1"/>
  <c r="Q270" i="1"/>
  <c r="Q363" i="1"/>
  <c r="P904" i="1"/>
  <c r="AF142" i="1"/>
  <c r="AF393" i="1"/>
  <c r="AF402" i="1"/>
  <c r="AF421" i="1"/>
  <c r="AF434" i="1"/>
  <c r="AF453" i="1"/>
  <c r="AF472" i="1"/>
  <c r="AF517" i="1"/>
  <c r="AF537" i="1"/>
  <c r="AF587" i="1"/>
  <c r="AF612" i="1"/>
  <c r="AF626" i="1"/>
  <c r="AF641" i="1"/>
  <c r="AF655" i="1"/>
  <c r="AC142" i="1"/>
  <c r="AC382" i="1"/>
  <c r="AC393" i="1"/>
  <c r="AC402" i="1"/>
  <c r="AC421" i="1"/>
  <c r="AC434" i="1"/>
  <c r="AC453" i="1"/>
  <c r="AC472" i="1"/>
  <c r="AC517" i="1"/>
  <c r="AC537" i="1"/>
  <c r="AC567" i="1"/>
  <c r="AC587" i="1"/>
  <c r="AC612" i="1"/>
  <c r="AC626" i="1"/>
  <c r="AC641" i="1"/>
  <c r="AC655" i="1"/>
  <c r="Z81" i="1"/>
  <c r="Z142" i="1"/>
  <c r="Z382" i="1"/>
  <c r="Z393" i="1"/>
  <c r="Z402" i="1"/>
  <c r="Z421" i="1"/>
  <c r="Z434" i="1"/>
  <c r="Z453" i="1"/>
  <c r="Z472" i="1"/>
  <c r="Z517" i="1"/>
  <c r="Z537" i="1"/>
  <c r="Z567" i="1"/>
  <c r="Z587" i="1"/>
  <c r="Z612" i="1"/>
  <c r="Z626" i="1"/>
  <c r="Z641" i="1"/>
  <c r="Z655" i="1"/>
  <c r="W81" i="1"/>
  <c r="W142" i="1"/>
  <c r="W382" i="1"/>
  <c r="W402" i="1"/>
  <c r="W421" i="1"/>
  <c r="W453" i="1"/>
  <c r="W472" i="1"/>
  <c r="W517" i="1"/>
  <c r="W537" i="1"/>
  <c r="W567" i="1"/>
  <c r="W587" i="1"/>
  <c r="W612" i="1"/>
  <c r="W626" i="1"/>
  <c r="W641" i="1"/>
  <c r="W655" i="1"/>
  <c r="T143" i="1"/>
  <c r="T394" i="1"/>
  <c r="T403" i="1"/>
  <c r="T422" i="1"/>
  <c r="T435" i="1"/>
  <c r="T454" i="1"/>
  <c r="T473" i="1"/>
  <c r="T518" i="1"/>
  <c r="T538" i="1"/>
  <c r="T588" i="1"/>
  <c r="T613" i="1"/>
  <c r="T627" i="1"/>
  <c r="T642" i="1"/>
  <c r="T656" i="1"/>
  <c r="T81" i="1"/>
  <c r="T142" i="1"/>
  <c r="T382" i="1"/>
  <c r="T402" i="1"/>
  <c r="T421" i="1"/>
  <c r="T453" i="1"/>
  <c r="T472" i="1"/>
  <c r="T517" i="1"/>
  <c r="T537" i="1"/>
  <c r="T567" i="1"/>
  <c r="T587" i="1"/>
  <c r="T612" i="1"/>
  <c r="T626" i="1"/>
  <c r="T641" i="1"/>
  <c r="T141" i="1"/>
  <c r="T381" i="1"/>
  <c r="T392" i="1"/>
  <c r="T401" i="1"/>
  <c r="T420" i="1"/>
  <c r="T433" i="1"/>
  <c r="T452" i="1"/>
  <c r="T471" i="1"/>
  <c r="T516" i="1"/>
  <c r="T536" i="1"/>
  <c r="T566" i="1"/>
  <c r="T586" i="1"/>
  <c r="T611" i="1"/>
  <c r="T625" i="1"/>
  <c r="T640" i="1"/>
  <c r="T654" i="1"/>
  <c r="T140" i="1"/>
  <c r="T380" i="1"/>
  <c r="T391" i="1"/>
  <c r="T419" i="1"/>
  <c r="T432" i="1"/>
  <c r="T451" i="1"/>
  <c r="T470" i="1"/>
  <c r="T515" i="1"/>
  <c r="T535" i="1"/>
  <c r="T565" i="1"/>
  <c r="T585" i="1"/>
  <c r="T610" i="1"/>
  <c r="T624" i="1"/>
  <c r="T639" i="1"/>
  <c r="T653" i="1"/>
  <c r="T155" i="1"/>
  <c r="T175" i="1"/>
  <c r="T185" i="1"/>
  <c r="T205" i="1"/>
  <c r="T219" i="1"/>
  <c r="T230" i="1"/>
  <c r="T254" i="1"/>
  <c r="T283" i="1"/>
  <c r="T304" i="1"/>
  <c r="T313" i="1"/>
  <c r="T333" i="1"/>
  <c r="T342" i="1"/>
  <c r="T352" i="1"/>
  <c r="T358" i="1"/>
  <c r="T364" i="1"/>
  <c r="S863" i="1"/>
  <c r="T154" i="1"/>
  <c r="T174" i="1"/>
  <c r="T191" i="1"/>
  <c r="T213" i="1"/>
  <c r="T240" i="1"/>
  <c r="T253" i="1"/>
  <c r="T262" i="1"/>
  <c r="T290" i="1"/>
  <c r="T332" i="1"/>
  <c r="T341" i="1"/>
  <c r="S862" i="1"/>
  <c r="T153" i="1"/>
  <c r="T173" i="1"/>
  <c r="T183" i="1"/>
  <c r="T190" i="1"/>
  <c r="T203" i="1"/>
  <c r="T212" i="1"/>
  <c r="T217" i="1"/>
  <c r="T228" i="1"/>
  <c r="T239" i="1"/>
  <c r="T252" i="1"/>
  <c r="T261" i="1"/>
  <c r="T281" i="1"/>
  <c r="T289" i="1"/>
  <c r="T302" i="1"/>
  <c r="T311" i="1"/>
  <c r="T318" i="1"/>
  <c r="T331" i="1"/>
  <c r="T340" i="1"/>
  <c r="T350" i="1"/>
  <c r="T356" i="1"/>
  <c r="S861" i="1"/>
  <c r="T152" i="1"/>
  <c r="T172" i="1"/>
  <c r="T182" i="1"/>
  <c r="T202" i="1"/>
  <c r="T211" i="1"/>
  <c r="T227" i="1"/>
  <c r="T238" i="1"/>
  <c r="T280" i="1"/>
  <c r="T288" i="1"/>
  <c r="T301" i="1"/>
  <c r="T339" i="1"/>
  <c r="T349" i="1"/>
  <c r="S860" i="1"/>
  <c r="Q81" i="1"/>
  <c r="Q142" i="1"/>
  <c r="Q382" i="1"/>
  <c r="Q393" i="1"/>
  <c r="Q402" i="1"/>
  <c r="Q421" i="1"/>
  <c r="Q434" i="1"/>
  <c r="Q453" i="1"/>
  <c r="Q472" i="1"/>
  <c r="Q517" i="1"/>
  <c r="Q537" i="1"/>
  <c r="Q567" i="1"/>
  <c r="Q587" i="1"/>
  <c r="Q612" i="1"/>
  <c r="Q626" i="1"/>
  <c r="Q641" i="1"/>
  <c r="Q655" i="1"/>
  <c r="AF154" i="1"/>
  <c r="AF174" i="1"/>
  <c r="AF184" i="1"/>
  <c r="AF191" i="1"/>
  <c r="AF204" i="1"/>
  <c r="AF213" i="1"/>
  <c r="AF218" i="1"/>
  <c r="AF240" i="1"/>
  <c r="AF253" i="1"/>
  <c r="AF282" i="1"/>
  <c r="AF303" i="1"/>
  <c r="AF312" i="1"/>
  <c r="AF319" i="1"/>
  <c r="AF332" i="1"/>
  <c r="AF341" i="1"/>
  <c r="AF351" i="1"/>
  <c r="AE862" i="1"/>
  <c r="AC154" i="1"/>
  <c r="AC174" i="1"/>
  <c r="AC184" i="1"/>
  <c r="AC191" i="1"/>
  <c r="AC204" i="1"/>
  <c r="AC213" i="1"/>
  <c r="AC229" i="1"/>
  <c r="AC240" i="1"/>
  <c r="AC253" i="1"/>
  <c r="AC262" i="1"/>
  <c r="AC282" i="1"/>
  <c r="AC290" i="1"/>
  <c r="AC303" i="1"/>
  <c r="AC312" i="1"/>
  <c r="AC319" i="1"/>
  <c r="AC332" i="1"/>
  <c r="AC341" i="1"/>
  <c r="AC351" i="1"/>
  <c r="AC357" i="1"/>
  <c r="AB862" i="1"/>
  <c r="Z154" i="1"/>
  <c r="Z174" i="1"/>
  <c r="Z184" i="1"/>
  <c r="Z191" i="1"/>
  <c r="Z204" i="1"/>
  <c r="Z213" i="1"/>
  <c r="Z218" i="1"/>
  <c r="Z229" i="1"/>
  <c r="Z240" i="1"/>
  <c r="Z253" i="1"/>
  <c r="Z262" i="1"/>
  <c r="Z282" i="1"/>
  <c r="Z290" i="1"/>
  <c r="Z303" i="1"/>
  <c r="Z312" i="1"/>
  <c r="Z332" i="1"/>
  <c r="Z341" i="1"/>
  <c r="Z351" i="1"/>
  <c r="Z357" i="1"/>
  <c r="Y862" i="1"/>
  <c r="W154" i="1"/>
  <c r="W174" i="1"/>
  <c r="W184" i="1"/>
  <c r="W191" i="1"/>
  <c r="W204" i="1"/>
  <c r="W218" i="1"/>
  <c r="W229" i="1"/>
  <c r="W262" i="1"/>
  <c r="W303" i="1"/>
  <c r="W312" i="1"/>
  <c r="W319" i="1"/>
  <c r="W341" i="1"/>
  <c r="W351" i="1"/>
  <c r="V862" i="1"/>
  <c r="Q154" i="1"/>
  <c r="Q174" i="1"/>
  <c r="Q184" i="1"/>
  <c r="Q191" i="1"/>
  <c r="Q204" i="1"/>
  <c r="Q213" i="1"/>
  <c r="Q218" i="1"/>
  <c r="Q229" i="1"/>
  <c r="Q240" i="1"/>
  <c r="Q253" i="1"/>
  <c r="Q262" i="1"/>
  <c r="Q282" i="1"/>
  <c r="Q290" i="1"/>
  <c r="Q303" i="1"/>
  <c r="Q312" i="1"/>
  <c r="Q319" i="1"/>
  <c r="Q332" i="1"/>
  <c r="Q341" i="1"/>
  <c r="Q351" i="1"/>
  <c r="Q357" i="1"/>
  <c r="P862" i="1"/>
  <c r="S899" i="1"/>
  <c r="S893" i="1"/>
  <c r="AE898" i="1"/>
  <c r="AB898" i="1"/>
  <c r="Y898" i="1"/>
  <c r="V898" i="1"/>
  <c r="S898" i="1"/>
  <c r="S897" i="1"/>
  <c r="S896" i="1"/>
  <c r="P898" i="1"/>
  <c r="AE892" i="1"/>
  <c r="AB892" i="1"/>
  <c r="Y892" i="1"/>
  <c r="V892" i="1"/>
  <c r="S892" i="1"/>
  <c r="S891" i="1"/>
  <c r="S890" i="1"/>
  <c r="P892" i="1"/>
  <c r="T867" i="1" l="1"/>
  <c r="AF868" i="1"/>
  <c r="W868" i="1"/>
  <c r="T866" i="1"/>
  <c r="T868" i="1"/>
  <c r="Z868" i="1"/>
  <c r="T869" i="1"/>
  <c r="Q868" i="1"/>
  <c r="Q869" i="1" s="1"/>
  <c r="AC868" i="1"/>
  <c r="T856" i="1"/>
  <c r="AF886" i="1"/>
  <c r="AF922" i="1"/>
  <c r="AF844" i="1"/>
  <c r="T854" i="1"/>
  <c r="T855" i="1"/>
  <c r="T922" i="1"/>
  <c r="T886" i="1"/>
  <c r="T844" i="1"/>
  <c r="Z886" i="1"/>
  <c r="Z922" i="1"/>
  <c r="Z844" i="1"/>
  <c r="T923" i="1"/>
  <c r="T887" i="1"/>
  <c r="T845" i="1"/>
  <c r="Q922" i="1"/>
  <c r="Q923" i="1" s="1"/>
  <c r="Q844" i="1"/>
  <c r="Q845" i="1" s="1"/>
  <c r="Q886" i="1"/>
  <c r="Q887" i="1" s="1"/>
  <c r="T920" i="1"/>
  <c r="AC886" i="1"/>
  <c r="AC922" i="1"/>
  <c r="AC844" i="1"/>
  <c r="T842" i="1"/>
  <c r="Q856" i="1"/>
  <c r="Q857" i="1" s="1"/>
  <c r="W856" i="1"/>
  <c r="AF856" i="1"/>
  <c r="Z856" i="1"/>
  <c r="R886" i="1"/>
  <c r="R922" i="1"/>
  <c r="T857" i="1"/>
  <c r="AC856" i="1"/>
  <c r="T885" i="1"/>
  <c r="T843" i="1"/>
  <c r="T921" i="1"/>
  <c r="W886" i="1"/>
  <c r="W922" i="1"/>
  <c r="W844" i="1"/>
  <c r="T840" i="1"/>
  <c r="Q850" i="1"/>
  <c r="Q851" i="1" s="1"/>
  <c r="T851" i="1"/>
  <c r="T874" i="1"/>
  <c r="T910" i="1"/>
  <c r="AF850" i="1"/>
  <c r="T875" i="1"/>
  <c r="T911" i="1"/>
  <c r="AC910" i="1"/>
  <c r="AC874" i="1"/>
  <c r="T872" i="1"/>
  <c r="T908" i="1"/>
  <c r="T848" i="1"/>
  <c r="T873" i="1"/>
  <c r="T909" i="1"/>
  <c r="T850" i="1"/>
  <c r="AC850" i="1"/>
  <c r="Z850" i="1"/>
  <c r="Q910" i="1"/>
  <c r="Q911" i="1" s="1"/>
  <c r="Q874" i="1"/>
  <c r="Q875" i="1" s="1"/>
  <c r="Z910" i="1"/>
  <c r="Z874" i="1"/>
  <c r="AF910" i="1"/>
  <c r="AF874" i="1"/>
  <c r="W910" i="1"/>
  <c r="W874" i="1"/>
  <c r="T849" i="1"/>
  <c r="W850" i="1"/>
  <c r="AD97" i="1"/>
  <c r="AG97" i="1"/>
  <c r="U98" i="1"/>
  <c r="U96" i="1"/>
  <c r="R97" i="1"/>
  <c r="U116" i="1"/>
  <c r="U115" i="1"/>
  <c r="AA116" i="1"/>
  <c r="X116" i="1"/>
  <c r="AD81" i="1"/>
  <c r="U80" i="1"/>
  <c r="U82" i="1"/>
  <c r="U79" i="1"/>
  <c r="AG81" i="1"/>
  <c r="U61" i="1"/>
  <c r="AA62" i="1"/>
  <c r="U60" i="1"/>
  <c r="R39" i="1"/>
  <c r="U38" i="1"/>
  <c r="U675" i="1"/>
  <c r="T914" i="1"/>
  <c r="T878" i="1"/>
  <c r="T880" i="1"/>
  <c r="T881" i="1"/>
  <c r="AF880" i="1"/>
  <c r="R916" i="1"/>
  <c r="W880" i="1"/>
  <c r="Q916" i="1"/>
  <c r="Q917" i="1" s="1"/>
  <c r="Q880" i="1"/>
  <c r="Q881" i="1" s="1"/>
  <c r="W916" i="1"/>
  <c r="AC880" i="1"/>
  <c r="T917" i="1"/>
  <c r="Z916" i="1"/>
  <c r="AF916" i="1"/>
  <c r="Z880" i="1"/>
  <c r="T879" i="1"/>
  <c r="T916" i="1"/>
  <c r="AC916" i="1"/>
  <c r="T915" i="1"/>
  <c r="U380" i="1"/>
  <c r="R697" i="1"/>
  <c r="U696" i="1"/>
  <c r="U117" i="1"/>
  <c r="U492" i="1"/>
  <c r="R880" i="1"/>
  <c r="X626" i="1"/>
  <c r="X382" i="1"/>
  <c r="U124" i="1"/>
  <c r="X697" i="1"/>
  <c r="AG641" i="1"/>
  <c r="AG332" i="1"/>
  <c r="X319" i="1"/>
  <c r="AA218" i="1"/>
  <c r="AD191" i="1"/>
  <c r="AA262" i="1"/>
  <c r="U205" i="1"/>
  <c r="X142" i="1"/>
  <c r="AA393" i="1"/>
  <c r="AD373" i="1"/>
  <c r="U227" i="1"/>
  <c r="U253" i="1"/>
  <c r="AD494" i="1"/>
  <c r="AA290" i="1"/>
  <c r="U155" i="1"/>
  <c r="AD39" i="1"/>
  <c r="T899" i="1"/>
  <c r="U352" i="1"/>
  <c r="U313" i="1"/>
  <c r="U172" i="1"/>
  <c r="U142" i="1"/>
  <c r="T905" i="1"/>
  <c r="T893" i="1"/>
  <c r="T904" i="1"/>
  <c r="U904" i="1" s="1"/>
  <c r="R904" i="1"/>
  <c r="U350" i="1"/>
  <c r="U202" i="1"/>
  <c r="U587" i="1"/>
  <c r="U567" i="1"/>
  <c r="U403" i="1"/>
  <c r="U382" i="1"/>
  <c r="U358" i="1"/>
  <c r="AA626" i="1"/>
  <c r="X641" i="1"/>
  <c r="X587" i="1"/>
  <c r="AA553" i="1"/>
  <c r="U472" i="1"/>
  <c r="U453" i="1"/>
  <c r="AG434" i="1"/>
  <c r="AG373" i="1"/>
  <c r="AD312" i="1"/>
  <c r="AD303" i="1"/>
  <c r="X303" i="1"/>
  <c r="U283" i="1"/>
  <c r="AA204" i="1"/>
  <c r="R184" i="1"/>
  <c r="U454" i="1"/>
  <c r="AD382" i="1"/>
  <c r="Q862" i="1"/>
  <c r="Q863" i="1" s="1"/>
  <c r="U612" i="1"/>
  <c r="U551" i="1"/>
  <c r="AG351" i="1"/>
  <c r="U219" i="1"/>
  <c r="U288" i="1"/>
  <c r="W904" i="1"/>
  <c r="AD626" i="1"/>
  <c r="R567" i="1"/>
  <c r="AG587" i="1"/>
  <c r="AA341" i="1"/>
  <c r="AA39" i="1"/>
  <c r="X184" i="1"/>
  <c r="T896" i="1"/>
  <c r="T891" i="1"/>
  <c r="Q904" i="1"/>
  <c r="Q905" i="1" s="1"/>
  <c r="AC904" i="1"/>
  <c r="U627" i="1"/>
  <c r="U518" i="1"/>
  <c r="U586" i="1"/>
  <c r="U470" i="1"/>
  <c r="U364" i="1"/>
  <c r="U269" i="1"/>
  <c r="U174" i="1"/>
  <c r="AG453" i="1"/>
  <c r="U515" i="1"/>
  <c r="AG472" i="1"/>
  <c r="AG154" i="1"/>
  <c r="AD655" i="1"/>
  <c r="AD612" i="1"/>
  <c r="R494" i="1"/>
  <c r="R421" i="1"/>
  <c r="X262" i="1"/>
  <c r="AG116" i="1"/>
  <c r="AD154" i="1"/>
  <c r="X270" i="1"/>
  <c r="AD174" i="1"/>
  <c r="Z862" i="1"/>
  <c r="U610" i="1"/>
  <c r="AG517" i="1"/>
  <c r="R319" i="1"/>
  <c r="AG282" i="1"/>
  <c r="AG240" i="1"/>
  <c r="AD213" i="1"/>
  <c r="T892" i="1"/>
  <c r="AD402" i="1"/>
  <c r="AA587" i="1"/>
  <c r="U565" i="1"/>
  <c r="AD553" i="1"/>
  <c r="X453" i="1"/>
  <c r="AG402" i="1"/>
  <c r="X373" i="1"/>
  <c r="AD357" i="1"/>
  <c r="U342" i="1"/>
  <c r="AG303" i="1"/>
  <c r="AA303" i="1"/>
  <c r="AA270" i="1"/>
  <c r="R240" i="1"/>
  <c r="AA229" i="1"/>
  <c r="AG204" i="1"/>
  <c r="U153" i="1"/>
  <c r="U81" i="1"/>
  <c r="AG62" i="1"/>
  <c r="AD253" i="1"/>
  <c r="R341" i="1"/>
  <c r="U254" i="1"/>
  <c r="Z904" i="1"/>
  <c r="AA312" i="1"/>
  <c r="AF862" i="1"/>
  <c r="U301" i="1"/>
  <c r="AG319" i="1"/>
  <c r="X204" i="1"/>
  <c r="U230" i="1"/>
  <c r="U374" i="1"/>
  <c r="W892" i="1"/>
  <c r="AC862" i="1"/>
  <c r="AF898" i="1"/>
  <c r="T903" i="1"/>
  <c r="AA677" i="1"/>
  <c r="Z892" i="1"/>
  <c r="U640" i="1"/>
  <c r="U566" i="1"/>
  <c r="AA567" i="1"/>
  <c r="X553" i="1"/>
  <c r="AG537" i="1"/>
  <c r="U536" i="1"/>
  <c r="U516" i="1"/>
  <c r="AG494" i="1"/>
  <c r="U495" i="1"/>
  <c r="X494" i="1"/>
  <c r="AA472" i="1"/>
  <c r="R453" i="1"/>
  <c r="U433" i="1"/>
  <c r="U422" i="1"/>
  <c r="X421" i="1"/>
  <c r="AD393" i="1"/>
  <c r="R373" i="1"/>
  <c r="U362" i="1"/>
  <c r="U333" i="1"/>
  <c r="R312" i="1"/>
  <c r="R303" i="1"/>
  <c r="U289" i="1"/>
  <c r="U281" i="1"/>
  <c r="AA282" i="1"/>
  <c r="R253" i="1"/>
  <c r="AD229" i="1"/>
  <c r="R213" i="1"/>
  <c r="AD204" i="1"/>
  <c r="AD184" i="1"/>
  <c r="AA174" i="1"/>
  <c r="U173" i="1"/>
  <c r="AG142" i="1"/>
  <c r="U143" i="1"/>
  <c r="U123" i="1"/>
  <c r="R116" i="1"/>
  <c r="AA81" i="1"/>
  <c r="AD62" i="1"/>
  <c r="AD677" i="1"/>
  <c r="R655" i="1"/>
  <c r="U39" i="1"/>
  <c r="R174" i="1"/>
  <c r="U537" i="1"/>
  <c r="AD363" i="1"/>
  <c r="T898" i="1"/>
  <c r="U677" i="1"/>
  <c r="X677" i="1"/>
  <c r="W898" i="1"/>
  <c r="T897" i="1"/>
  <c r="AA655" i="1"/>
  <c r="U642" i="1"/>
  <c r="R641" i="1"/>
  <c r="AG626" i="1"/>
  <c r="R626" i="1"/>
  <c r="AG612" i="1"/>
  <c r="AA612" i="1"/>
  <c r="U611" i="1"/>
  <c r="AD587" i="1"/>
  <c r="U588" i="1"/>
  <c r="AD567" i="1"/>
  <c r="AG553" i="1"/>
  <c r="U554" i="1"/>
  <c r="AD537" i="1"/>
  <c r="AA537" i="1"/>
  <c r="AD517" i="1"/>
  <c r="U517" i="1"/>
  <c r="U494" i="1"/>
  <c r="U473" i="1"/>
  <c r="R472" i="1"/>
  <c r="AD453" i="1"/>
  <c r="AA453" i="1"/>
  <c r="AD434" i="1"/>
  <c r="AG421" i="1"/>
  <c r="U421" i="1"/>
  <c r="U420" i="1"/>
  <c r="U392" i="1"/>
  <c r="AA382" i="1"/>
  <c r="U372" i="1"/>
  <c r="X363" i="1"/>
  <c r="AD351" i="1"/>
  <c r="U318" i="1"/>
  <c r="U311" i="1"/>
  <c r="U304" i="1"/>
  <c r="AD290" i="1"/>
  <c r="AD282" i="1"/>
  <c r="R270" i="1"/>
  <c r="AD262" i="1"/>
  <c r="AG253" i="1"/>
  <c r="U252" i="1"/>
  <c r="AA240" i="1"/>
  <c r="U228" i="1"/>
  <c r="R218" i="1"/>
  <c r="AA213" i="1"/>
  <c r="U203" i="1"/>
  <c r="U190" i="1"/>
  <c r="AA184" i="1"/>
  <c r="AG174" i="1"/>
  <c r="AA154" i="1"/>
  <c r="AD142" i="1"/>
  <c r="AA142" i="1"/>
  <c r="X124" i="1"/>
  <c r="AD116" i="1"/>
  <c r="R62" i="1"/>
  <c r="Z898" i="1"/>
  <c r="R898" i="1"/>
  <c r="U240" i="1"/>
  <c r="AA351" i="1"/>
  <c r="X154" i="1"/>
  <c r="Q892" i="1"/>
  <c r="Q893" i="1" s="1"/>
  <c r="Q898" i="1"/>
  <c r="Q899" i="1" s="1"/>
  <c r="T862" i="1"/>
  <c r="T863" i="1"/>
  <c r="T902" i="1"/>
  <c r="U902" i="1" s="1"/>
  <c r="AF904" i="1"/>
  <c r="AC892" i="1"/>
  <c r="AF892" i="1"/>
  <c r="T860" i="1"/>
  <c r="U625" i="1"/>
  <c r="R517" i="1"/>
  <c r="U302" i="1"/>
  <c r="U290" i="1"/>
  <c r="R262" i="1"/>
  <c r="X612" i="1"/>
  <c r="R204" i="1"/>
  <c r="R553" i="1"/>
  <c r="R142" i="1"/>
  <c r="AG341" i="1"/>
  <c r="R434" i="1"/>
  <c r="X62" i="1"/>
  <c r="AA421" i="1"/>
  <c r="R154" i="1"/>
  <c r="AD472" i="1"/>
  <c r="AD641" i="1"/>
  <c r="R191" i="1"/>
  <c r="AA641" i="1"/>
  <c r="R290" i="1"/>
  <c r="AA373" i="1"/>
  <c r="X655" i="1"/>
  <c r="X81" i="1"/>
  <c r="X351" i="1"/>
  <c r="X402" i="1"/>
  <c r="U435" i="1"/>
  <c r="U613" i="1"/>
  <c r="AD332" i="1"/>
  <c r="U471" i="1"/>
  <c r="R81" i="1"/>
  <c r="U212" i="1"/>
  <c r="R229" i="1"/>
  <c r="R332" i="1"/>
  <c r="U493" i="1"/>
  <c r="U183" i="1"/>
  <c r="R282" i="1"/>
  <c r="U239" i="1"/>
  <c r="U340" i="1"/>
  <c r="AD421" i="1"/>
  <c r="AA253" i="1"/>
  <c r="X174" i="1"/>
  <c r="U280" i="1"/>
  <c r="W862" i="1"/>
  <c r="U676" i="1"/>
  <c r="AG677" i="1"/>
  <c r="X39" i="1"/>
  <c r="AG270" i="1"/>
  <c r="T890" i="1"/>
  <c r="U175" i="1"/>
  <c r="U654" i="1"/>
  <c r="T861" i="1"/>
  <c r="U678" i="1"/>
  <c r="U331" i="1"/>
  <c r="AD341" i="1"/>
  <c r="R124" i="1"/>
  <c r="AA191" i="1"/>
  <c r="R612" i="1"/>
  <c r="R382" i="1"/>
  <c r="R393" i="1"/>
  <c r="AC898" i="1"/>
  <c r="U261" i="1"/>
  <c r="U217" i="1"/>
  <c r="AD124" i="1"/>
  <c r="U185" i="1"/>
  <c r="U394" i="1"/>
  <c r="U538" i="1"/>
  <c r="U656" i="1"/>
  <c r="R677" i="1"/>
  <c r="R363" i="1"/>
  <c r="AA494" i="1"/>
  <c r="AA517" i="1"/>
  <c r="U381" i="1"/>
  <c r="U452" i="1"/>
  <c r="U552" i="1"/>
  <c r="U141" i="1"/>
  <c r="R537" i="1"/>
  <c r="X517" i="1"/>
  <c r="AA332" i="1"/>
  <c r="U639" i="1"/>
  <c r="AA434" i="1"/>
  <c r="R351" i="1"/>
  <c r="AA97" i="1"/>
  <c r="R587" i="1"/>
  <c r="AD868" i="1" l="1"/>
  <c r="U868" i="1"/>
  <c r="U869" i="1"/>
  <c r="X868" i="1"/>
  <c r="U866" i="1"/>
  <c r="AG868" i="1"/>
  <c r="X856" i="1"/>
  <c r="AA922" i="1"/>
  <c r="U886" i="1"/>
  <c r="X922" i="1"/>
  <c r="U856" i="1"/>
  <c r="U885" i="1"/>
  <c r="U921" i="1"/>
  <c r="U923" i="1"/>
  <c r="U887" i="1"/>
  <c r="AD922" i="1"/>
  <c r="AA886" i="1"/>
  <c r="AD856" i="1"/>
  <c r="AD886" i="1"/>
  <c r="U920" i="1"/>
  <c r="U884" i="1"/>
  <c r="U857" i="1"/>
  <c r="U844" i="1"/>
  <c r="U922" i="1"/>
  <c r="X844" i="1"/>
  <c r="U845" i="1"/>
  <c r="AG856" i="1"/>
  <c r="U854" i="1"/>
  <c r="X886" i="1"/>
  <c r="AG844" i="1"/>
  <c r="AG922" i="1"/>
  <c r="U842" i="1"/>
  <c r="AG886" i="1"/>
  <c r="AD844" i="1"/>
  <c r="U874" i="1"/>
  <c r="AD850" i="1"/>
  <c r="X850" i="1"/>
  <c r="X874" i="1"/>
  <c r="U910" i="1"/>
  <c r="AD910" i="1"/>
  <c r="AD874" i="1"/>
  <c r="X910" i="1"/>
  <c r="U850" i="1"/>
  <c r="U848" i="1"/>
  <c r="AG910" i="1"/>
  <c r="AG874" i="1"/>
  <c r="AG850" i="1"/>
  <c r="U872" i="1"/>
  <c r="U908" i="1"/>
  <c r="U911" i="1"/>
  <c r="U875" i="1"/>
  <c r="U851" i="1"/>
  <c r="N353" i="1"/>
  <c r="U878" i="1"/>
  <c r="U917" i="1"/>
  <c r="U880" i="1"/>
  <c r="U879" i="1"/>
  <c r="U915" i="1"/>
  <c r="U881" i="1"/>
  <c r="X880" i="1"/>
  <c r="AD916" i="1"/>
  <c r="AA880" i="1"/>
  <c r="AD880" i="1"/>
  <c r="AG880" i="1"/>
  <c r="AG916" i="1"/>
  <c r="X916" i="1"/>
  <c r="U914" i="1"/>
  <c r="U916" i="1"/>
  <c r="AA916" i="1"/>
  <c r="U892" i="1"/>
  <c r="X892" i="1"/>
  <c r="AA898" i="1"/>
  <c r="U898" i="1"/>
  <c r="AG862" i="1"/>
  <c r="U893" i="1"/>
  <c r="U905" i="1"/>
  <c r="AD904" i="1"/>
  <c r="U896" i="1"/>
  <c r="AD892" i="1"/>
  <c r="AG898" i="1"/>
  <c r="AD898" i="1"/>
  <c r="U890" i="1"/>
  <c r="U903" i="1"/>
  <c r="U860" i="1"/>
  <c r="AG904" i="1"/>
  <c r="X862" i="1"/>
  <c r="X898" i="1"/>
  <c r="X904" i="1"/>
  <c r="U899" i="1"/>
  <c r="AA904" i="1"/>
  <c r="AD862" i="1"/>
  <c r="U897" i="1"/>
  <c r="AG892" i="1"/>
  <c r="U863" i="1"/>
  <c r="U862" i="1"/>
  <c r="R850" i="1" l="1"/>
  <c r="AA357" i="1"/>
  <c r="U356" i="1"/>
  <c r="R862" i="1"/>
  <c r="R892" i="1"/>
  <c r="R357" i="1"/>
  <c r="Q840" i="1" l="1"/>
  <c r="S840" i="1"/>
  <c r="N396" i="1"/>
  <c r="G842" i="1" s="1"/>
  <c r="U849" i="1"/>
  <c r="AA850" i="1"/>
  <c r="U861" i="1"/>
  <c r="U891" i="1"/>
  <c r="AA862" i="1"/>
  <c r="AA892" i="1"/>
  <c r="R868" i="1" l="1"/>
  <c r="R910" i="1"/>
  <c r="R402" i="1"/>
  <c r="U401" i="1"/>
  <c r="U867" i="1" s="1"/>
  <c r="AA402" i="1"/>
  <c r="AA868" i="1" s="1"/>
  <c r="R874" i="1"/>
  <c r="AA910" i="1" l="1"/>
  <c r="AA856" i="1"/>
  <c r="AA844" i="1"/>
  <c r="AA874" i="1"/>
  <c r="U909" i="1"/>
  <c r="U855" i="1"/>
  <c r="U843" i="1"/>
  <c r="U873" i="1"/>
</calcChain>
</file>

<file path=xl/sharedStrings.xml><?xml version="1.0" encoding="utf-8"?>
<sst xmlns="http://schemas.openxmlformats.org/spreadsheetml/2006/main" count="42" uniqueCount="41">
  <si>
    <t>Location</t>
  </si>
  <si>
    <t>Duration</t>
  </si>
  <si>
    <t>Onset h</t>
  </si>
  <si>
    <t>Onset d</t>
  </si>
  <si>
    <t>Termination h</t>
  </si>
  <si>
    <t>Termination d</t>
  </si>
  <si>
    <t>BI Intensity</t>
  </si>
  <si>
    <t>Longitude</t>
  </si>
  <si>
    <t>Season</t>
  </si>
  <si>
    <t>Month</t>
  </si>
  <si>
    <t>Year</t>
  </si>
  <si>
    <r>
      <t>half-</t>
    </r>
    <r>
      <rPr>
        <sz val="10"/>
        <rFont val="Symbol"/>
        <family val="1"/>
        <charset val="2"/>
      </rPr>
      <t>l</t>
    </r>
  </si>
  <si>
    <t>`</t>
  </si>
  <si>
    <t>PDO1-E-5</t>
  </si>
  <si>
    <t>PDO1-N-15</t>
  </si>
  <si>
    <t>Simultaneous</t>
  </si>
  <si>
    <t xml:space="preserve"> </t>
  </si>
  <si>
    <t>PDO1 - 22 -77-98</t>
  </si>
  <si>
    <t>PDO1-L-2</t>
  </si>
  <si>
    <t/>
  </si>
  <si>
    <t>Yes 95%</t>
  </si>
  <si>
    <t>Same distribution at the 99% level.</t>
  </si>
  <si>
    <t>2000-2018</t>
  </si>
  <si>
    <t>1970-1999</t>
  </si>
  <si>
    <t>difference</t>
  </si>
  <si>
    <t>Neu - 26</t>
  </si>
  <si>
    <t>Latitude</t>
  </si>
  <si>
    <t xml:space="preserve">1969-1999 wede! </t>
  </si>
  <si>
    <t>ENSO-E-14</t>
  </si>
  <si>
    <t>PDO2-N-11</t>
  </si>
  <si>
    <t>PDO2-E-9</t>
  </si>
  <si>
    <t>La - 14</t>
  </si>
  <si>
    <t>PDO2-L-12</t>
  </si>
  <si>
    <t>tot</t>
  </si>
  <si>
    <t>Neu</t>
  </si>
  <si>
    <t>EN</t>
  </si>
  <si>
    <t>LA</t>
  </si>
  <si>
    <t>tot - each pahse</t>
  </si>
  <si>
    <t>All 1969-2022</t>
  </si>
  <si>
    <t>2000-2023</t>
  </si>
  <si>
    <t>PDO2 - 33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</si>
</sst>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Courier New"/>
      <family val="3"/>
    </font>
    <font>
      <sz val="10"/>
      <name val="Arial"/>
      <family val="2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'Shen analysis'!$A$1:$A$24</c:f>
              <c:numCache>
                <c:formatCode>General</c:formatCode>
                <c:ptCount val="24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16</c:v>
                </c:pt>
                <c:pt idx="21">
                  <c:v>16</c:v>
                </c:pt>
                <c:pt idx="22">
                  <c:v>17</c:v>
                </c:pt>
                <c:pt idx="23">
                  <c:v>19</c:v>
                </c:pt>
              </c:numCache>
            </c:numRef>
          </c:xVal>
          <c:yVal>
            <c:numRef>
              <c:f>'Shen analysis'!$B$1:$B$24</c:f>
              <c:numCache>
                <c:formatCode>General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E6-4BDE-B4A1-709C4A19B50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'Shen analysis'!$D$1:$D$5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'Shen analysis'!$E$1:$E$6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E6-4BDE-B4A1-709C4A19B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57024"/>
        <c:axId val="374466176"/>
      </c:scatterChart>
      <c:valAx>
        <c:axId val="37445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66176"/>
        <c:crosses val="autoZero"/>
        <c:crossBetween val="midCat"/>
      </c:valAx>
      <c:valAx>
        <c:axId val="3744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5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Neu-La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Sheet2!$W$2:$W$38</c:f>
              <c:numCache>
                <c:formatCode>General</c:formatCode>
                <c:ptCount val="37"/>
                <c:pt idx="0">
                  <c:v>-0.20879120879120894</c:v>
                </c:pt>
                <c:pt idx="1">
                  <c:v>8.7912087912087822E-2</c:v>
                </c:pt>
                <c:pt idx="2">
                  <c:v>0.26373626373626374</c:v>
                </c:pt>
                <c:pt idx="3">
                  <c:v>0.43406593406593402</c:v>
                </c:pt>
                <c:pt idx="4">
                  <c:v>9.3406593406593436E-2</c:v>
                </c:pt>
                <c:pt idx="5">
                  <c:v>0.25274725274725274</c:v>
                </c:pt>
                <c:pt idx="6">
                  <c:v>-0.32967032967032966</c:v>
                </c:pt>
                <c:pt idx="7">
                  <c:v>7.1428571428571452E-2</c:v>
                </c:pt>
                <c:pt idx="8">
                  <c:v>6.5934065934065922E-2</c:v>
                </c:pt>
                <c:pt idx="9">
                  <c:v>6.0439560439560447E-2</c:v>
                </c:pt>
                <c:pt idx="10">
                  <c:v>-2.1978021978021955E-2</c:v>
                </c:pt>
                <c:pt idx="11">
                  <c:v>-2.7472527472527458E-2</c:v>
                </c:pt>
                <c:pt idx="12">
                  <c:v>-0.15934065934065933</c:v>
                </c:pt>
                <c:pt idx="13">
                  <c:v>-0.2032967032967033</c:v>
                </c:pt>
                <c:pt idx="14">
                  <c:v>1.6483516483516508E-2</c:v>
                </c:pt>
                <c:pt idx="15">
                  <c:v>8.241758241758243E-2</c:v>
                </c:pt>
                <c:pt idx="16">
                  <c:v>1.0989010989011005E-2</c:v>
                </c:pt>
                <c:pt idx="17">
                  <c:v>0.15384615384615385</c:v>
                </c:pt>
                <c:pt idx="18">
                  <c:v>-3.2967032967032961E-2</c:v>
                </c:pt>
                <c:pt idx="19">
                  <c:v>3.8461538461538464E-2</c:v>
                </c:pt>
                <c:pt idx="20">
                  <c:v>-9.8901098901098883E-2</c:v>
                </c:pt>
                <c:pt idx="21">
                  <c:v>0.11538461538461539</c:v>
                </c:pt>
                <c:pt idx="22">
                  <c:v>0.11538461538461539</c:v>
                </c:pt>
                <c:pt idx="23">
                  <c:v>-3.2967032967032961E-2</c:v>
                </c:pt>
                <c:pt idx="24">
                  <c:v>-0.14285714285714285</c:v>
                </c:pt>
                <c:pt idx="25">
                  <c:v>5.4945054945055027E-3</c:v>
                </c:pt>
                <c:pt idx="26">
                  <c:v>-6.5934065934065922E-2</c:v>
                </c:pt>
                <c:pt idx="27">
                  <c:v>-3.2967032967032961E-2</c:v>
                </c:pt>
                <c:pt idx="28">
                  <c:v>-0.24175824175824176</c:v>
                </c:pt>
                <c:pt idx="29">
                  <c:v>-0.52197802197802201</c:v>
                </c:pt>
                <c:pt idx="30">
                  <c:v>-4.9450549450549441E-2</c:v>
                </c:pt>
                <c:pt idx="31">
                  <c:v>-0.22527472527472525</c:v>
                </c:pt>
                <c:pt idx="32">
                  <c:v>-0.74175824175824179</c:v>
                </c:pt>
                <c:pt idx="33">
                  <c:v>-0.70329670329670335</c:v>
                </c:pt>
                <c:pt idx="34">
                  <c:v>1.098901098901095E-2</c:v>
                </c:pt>
                <c:pt idx="35">
                  <c:v>-0.22527472527472514</c:v>
                </c:pt>
                <c:pt idx="36">
                  <c:v>-0.20879120879120894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3-4F62-9B02-1BDDB20F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293343"/>
        <c:axId val="2082292095"/>
      </c:barChart>
      <c:catAx>
        <c:axId val="20822933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292095"/>
        <c:crosses val="autoZero"/>
        <c:auto val="1"/>
        <c:lblAlgn val="ctr"/>
        <c:lblOffset val="100"/>
        <c:noMultiLvlLbl val="0"/>
      </c:catAx>
      <c:valAx>
        <c:axId val="208229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293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 - 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Sheet2!$X$2:$X$38</c:f>
              <c:numCache>
                <c:formatCode>General</c:formatCode>
                <c:ptCount val="37"/>
                <c:pt idx="0">
                  <c:v>-7.1428571428571619E-2</c:v>
                </c:pt>
                <c:pt idx="1">
                  <c:v>-7.1428571428571508E-2</c:v>
                </c:pt>
                <c:pt idx="2">
                  <c:v>0.42857142857142855</c:v>
                </c:pt>
                <c:pt idx="3">
                  <c:v>0.5714285714285714</c:v>
                </c:pt>
                <c:pt idx="4">
                  <c:v>0.2857142857142857</c:v>
                </c:pt>
                <c:pt idx="5">
                  <c:v>0.2857142857142857</c:v>
                </c:pt>
                <c:pt idx="6">
                  <c:v>-0.1428571428571429</c:v>
                </c:pt>
                <c:pt idx="7">
                  <c:v>7.1428571428571452E-2</c:v>
                </c:pt>
                <c:pt idx="8">
                  <c:v>-7.1428571428571452E-2</c:v>
                </c:pt>
                <c:pt idx="9">
                  <c:v>7.1428571428571452E-2</c:v>
                </c:pt>
                <c:pt idx="10">
                  <c:v>-7.1428571428571425E-2</c:v>
                </c:pt>
                <c:pt idx="11">
                  <c:v>-0.14285714285714285</c:v>
                </c:pt>
                <c:pt idx="12">
                  <c:v>-0.2857142857142857</c:v>
                </c:pt>
                <c:pt idx="13">
                  <c:v>-0.14285714285714288</c:v>
                </c:pt>
                <c:pt idx="14">
                  <c:v>-7.1428571428571425E-2</c:v>
                </c:pt>
                <c:pt idx="15">
                  <c:v>0</c:v>
                </c:pt>
                <c:pt idx="16">
                  <c:v>-7.1428571428571425E-2</c:v>
                </c:pt>
                <c:pt idx="17">
                  <c:v>7.1428571428571425E-2</c:v>
                </c:pt>
                <c:pt idx="18">
                  <c:v>-7.1428571428571425E-2</c:v>
                </c:pt>
                <c:pt idx="19">
                  <c:v>0.21428571428571427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0.21428571428571427</c:v>
                </c:pt>
                <c:pt idx="23">
                  <c:v>0</c:v>
                </c:pt>
                <c:pt idx="24">
                  <c:v>-0.14285714285714285</c:v>
                </c:pt>
                <c:pt idx="25">
                  <c:v>0</c:v>
                </c:pt>
                <c:pt idx="26">
                  <c:v>-7.1428571428571425E-2</c:v>
                </c:pt>
                <c:pt idx="27">
                  <c:v>7.1428571428571425E-2</c:v>
                </c:pt>
                <c:pt idx="28">
                  <c:v>-0.2857142857142857</c:v>
                </c:pt>
                <c:pt idx="29">
                  <c:v>-0.2142857142857143</c:v>
                </c:pt>
                <c:pt idx="30">
                  <c:v>0.14285714285714285</c:v>
                </c:pt>
                <c:pt idx="31">
                  <c:v>0.35714285714285721</c:v>
                </c:pt>
                <c:pt idx="32">
                  <c:v>-0.78571428571428581</c:v>
                </c:pt>
                <c:pt idx="33">
                  <c:v>-0.57142857142857151</c:v>
                </c:pt>
                <c:pt idx="34">
                  <c:v>0.14285714285714302</c:v>
                </c:pt>
                <c:pt idx="35">
                  <c:v>0.14285714285714279</c:v>
                </c:pt>
                <c:pt idx="36">
                  <c:v>-7.1428571428571619E-2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4-464F-AB28-4974C618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3606895"/>
        <c:axId val="2083597743"/>
      </c:barChart>
      <c:catAx>
        <c:axId val="20836068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597743"/>
        <c:crosses val="autoZero"/>
        <c:auto val="1"/>
        <c:lblAlgn val="ctr"/>
        <c:lblOffset val="100"/>
        <c:noMultiLvlLbl val="0"/>
      </c:catAx>
      <c:valAx>
        <c:axId val="208359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606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Palatino Linotype" panose="02040502050505030304" pitchFamily="18" charset="0"/>
              </a:rPr>
              <a:t>a) 1969 - 1999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Sheet3!$G$1:$G$37</c:f>
              <c:numCache>
                <c:formatCode>General</c:formatCode>
                <c:ptCount val="37"/>
                <c:pt idx="0">
                  <c:v>1.1612903225806452</c:v>
                </c:pt>
                <c:pt idx="1">
                  <c:v>0.64516129032258063</c:v>
                </c:pt>
                <c:pt idx="2">
                  <c:v>0.5161290322580645</c:v>
                </c:pt>
                <c:pt idx="3">
                  <c:v>0.41935483870967744</c:v>
                </c:pt>
                <c:pt idx="4">
                  <c:v>0.35483870967741937</c:v>
                </c:pt>
                <c:pt idx="5">
                  <c:v>0.22580645161290322</c:v>
                </c:pt>
                <c:pt idx="6">
                  <c:v>0.45161290322580644</c:v>
                </c:pt>
                <c:pt idx="7">
                  <c:v>0.32258064516129031</c:v>
                </c:pt>
                <c:pt idx="8">
                  <c:v>0.25806451612903225</c:v>
                </c:pt>
                <c:pt idx="9">
                  <c:v>0.29032258064516131</c:v>
                </c:pt>
                <c:pt idx="10">
                  <c:v>0.12903225806451613</c:v>
                </c:pt>
                <c:pt idx="11">
                  <c:v>9.6774193548387094E-2</c:v>
                </c:pt>
                <c:pt idx="12">
                  <c:v>0.19354838709677419</c:v>
                </c:pt>
                <c:pt idx="13">
                  <c:v>0.12903225806451613</c:v>
                </c:pt>
                <c:pt idx="14">
                  <c:v>0.22580645161290322</c:v>
                </c:pt>
                <c:pt idx="15">
                  <c:v>9.6774193548387094E-2</c:v>
                </c:pt>
                <c:pt idx="16">
                  <c:v>3.2258064516129031E-2</c:v>
                </c:pt>
                <c:pt idx="17">
                  <c:v>6.4516129032258063E-2</c:v>
                </c:pt>
                <c:pt idx="18">
                  <c:v>3.2258064516129031E-2</c:v>
                </c:pt>
                <c:pt idx="19">
                  <c:v>6.4516129032258063E-2</c:v>
                </c:pt>
                <c:pt idx="20">
                  <c:v>0.12903225806451613</c:v>
                </c:pt>
                <c:pt idx="21">
                  <c:v>0.12903225806451613</c:v>
                </c:pt>
                <c:pt idx="22">
                  <c:v>3.2258064516129031E-2</c:v>
                </c:pt>
                <c:pt idx="23">
                  <c:v>3.2258064516129031E-2</c:v>
                </c:pt>
                <c:pt idx="24">
                  <c:v>0</c:v>
                </c:pt>
                <c:pt idx="25">
                  <c:v>3.2258064516129031E-2</c:v>
                </c:pt>
                <c:pt idx="26">
                  <c:v>0.16129032258064516</c:v>
                </c:pt>
                <c:pt idx="27">
                  <c:v>9.6774193548387094E-2</c:v>
                </c:pt>
                <c:pt idx="28">
                  <c:v>9.6774193548387094E-2</c:v>
                </c:pt>
                <c:pt idx="29">
                  <c:v>0.19354838709677419</c:v>
                </c:pt>
                <c:pt idx="30">
                  <c:v>0.32258064516129031</c:v>
                </c:pt>
                <c:pt idx="31">
                  <c:v>0.38709677419354838</c:v>
                </c:pt>
                <c:pt idx="32">
                  <c:v>0.70967741935483875</c:v>
                </c:pt>
                <c:pt idx="33">
                  <c:v>0.74193548387096775</c:v>
                </c:pt>
                <c:pt idx="34">
                  <c:v>0.967741935483871</c:v>
                </c:pt>
                <c:pt idx="35">
                  <c:v>1.1612903225806452</c:v>
                </c:pt>
                <c:pt idx="36">
                  <c:v>1.1612903225806452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4-43F0-AFBD-3188045D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138448"/>
        <c:axId val="472140112"/>
      </c:barChart>
      <c:catAx>
        <c:axId val="472138448"/>
        <c:scaling>
          <c:orientation val="minMax"/>
        </c:scaling>
        <c:delete val="1"/>
        <c:axPos val="b"/>
        <c:majorTickMark val="none"/>
        <c:minorTickMark val="none"/>
        <c:tickLblPos val="nextTo"/>
        <c:crossAx val="472140112"/>
        <c:crosses val="autoZero"/>
        <c:auto val="1"/>
        <c:lblAlgn val="ctr"/>
        <c:lblOffset val="100"/>
        <c:noMultiLvlLbl val="0"/>
      </c:catAx>
      <c:valAx>
        <c:axId val="47214011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13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Palatino Linotype" panose="02040502050505030304" pitchFamily="18" charset="0"/>
              </a:rPr>
              <a:t>b) 2000</a:t>
            </a:r>
            <a:r>
              <a:rPr lang="en-US" baseline="0">
                <a:latin typeface="Palatino Linotype" panose="02040502050505030304" pitchFamily="18" charset="0"/>
              </a:rPr>
              <a:t>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Sheet3!$H$1:$H$37</c:f>
              <c:numCache>
                <c:formatCode>General</c:formatCode>
                <c:ptCount val="37"/>
                <c:pt idx="0">
                  <c:v>1.2608695652173914</c:v>
                </c:pt>
                <c:pt idx="1">
                  <c:v>0.65217391304347827</c:v>
                </c:pt>
                <c:pt idx="2">
                  <c:v>0.91304347826086951</c:v>
                </c:pt>
                <c:pt idx="3">
                  <c:v>0.60869565217391308</c:v>
                </c:pt>
                <c:pt idx="4">
                  <c:v>0.2608695652173913</c:v>
                </c:pt>
                <c:pt idx="5">
                  <c:v>0.86956521739130432</c:v>
                </c:pt>
                <c:pt idx="6">
                  <c:v>0.60869565217391308</c:v>
                </c:pt>
                <c:pt idx="7">
                  <c:v>0.69565217391304346</c:v>
                </c:pt>
                <c:pt idx="8">
                  <c:v>0.52173913043478259</c:v>
                </c:pt>
                <c:pt idx="9">
                  <c:v>0.39130434782608697</c:v>
                </c:pt>
                <c:pt idx="10">
                  <c:v>0.2608695652173913</c:v>
                </c:pt>
                <c:pt idx="11">
                  <c:v>8.6956521739130432E-2</c:v>
                </c:pt>
                <c:pt idx="12">
                  <c:v>0.39130434782608697</c:v>
                </c:pt>
                <c:pt idx="13">
                  <c:v>0.34782608695652173</c:v>
                </c:pt>
                <c:pt idx="14">
                  <c:v>0.21739130434782608</c:v>
                </c:pt>
                <c:pt idx="15">
                  <c:v>0.13043478260869565</c:v>
                </c:pt>
                <c:pt idx="16">
                  <c:v>0.2608695652173913</c:v>
                </c:pt>
                <c:pt idx="17">
                  <c:v>0.13043478260869565</c:v>
                </c:pt>
                <c:pt idx="18">
                  <c:v>4.3478260869565216E-2</c:v>
                </c:pt>
                <c:pt idx="19">
                  <c:v>4.3478260869565216E-2</c:v>
                </c:pt>
                <c:pt idx="20">
                  <c:v>0.2608695652173913</c:v>
                </c:pt>
                <c:pt idx="21">
                  <c:v>4.3478260869565216E-2</c:v>
                </c:pt>
                <c:pt idx="22">
                  <c:v>0.21739130434782608</c:v>
                </c:pt>
                <c:pt idx="23">
                  <c:v>8.6956521739130432E-2</c:v>
                </c:pt>
                <c:pt idx="24">
                  <c:v>8.6956521739130432E-2</c:v>
                </c:pt>
                <c:pt idx="25">
                  <c:v>0.13043478260869565</c:v>
                </c:pt>
                <c:pt idx="26">
                  <c:v>0</c:v>
                </c:pt>
                <c:pt idx="27">
                  <c:v>4.3478260869565216E-2</c:v>
                </c:pt>
                <c:pt idx="28">
                  <c:v>0.2608695652173913</c:v>
                </c:pt>
                <c:pt idx="29">
                  <c:v>0.69565217391304346</c:v>
                </c:pt>
                <c:pt idx="30">
                  <c:v>0.47826086956521741</c:v>
                </c:pt>
                <c:pt idx="31">
                  <c:v>0.78260869565217395</c:v>
                </c:pt>
                <c:pt idx="32">
                  <c:v>0.95652173913043481</c:v>
                </c:pt>
                <c:pt idx="33">
                  <c:v>1.0869565217391304</c:v>
                </c:pt>
                <c:pt idx="34">
                  <c:v>1.4347826086956521</c:v>
                </c:pt>
                <c:pt idx="35">
                  <c:v>2.0434782608695654</c:v>
                </c:pt>
                <c:pt idx="36">
                  <c:v>1.2608695652173914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7-4B3B-8884-B1C4D54D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875584"/>
        <c:axId val="472871840"/>
      </c:barChart>
      <c:catAx>
        <c:axId val="472875584"/>
        <c:scaling>
          <c:orientation val="minMax"/>
        </c:scaling>
        <c:delete val="1"/>
        <c:axPos val="b"/>
        <c:majorTickMark val="none"/>
        <c:minorTickMark val="none"/>
        <c:tickLblPos val="nextTo"/>
        <c:crossAx val="472871840"/>
        <c:crosses val="autoZero"/>
        <c:auto val="1"/>
        <c:lblAlgn val="ctr"/>
        <c:lblOffset val="100"/>
        <c:noMultiLvlLbl val="0"/>
      </c:catAx>
      <c:valAx>
        <c:axId val="47287184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87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c) Difference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Sheet3!$J$1:$J$36</c:f>
              <c:numCache>
                <c:formatCode>General</c:formatCode>
                <c:ptCount val="36"/>
                <c:pt idx="0">
                  <c:v>9.9579242636746113E-2</c:v>
                </c:pt>
                <c:pt idx="1">
                  <c:v>7.0126227208976433E-3</c:v>
                </c:pt>
                <c:pt idx="2">
                  <c:v>0.39691444600280501</c:v>
                </c:pt>
                <c:pt idx="3">
                  <c:v>0.18934081346423565</c:v>
                </c:pt>
                <c:pt idx="4">
                  <c:v>-9.3969144460028076E-2</c:v>
                </c:pt>
                <c:pt idx="5">
                  <c:v>0.64375876577840108</c:v>
                </c:pt>
                <c:pt idx="6">
                  <c:v>0.15708274894810664</c:v>
                </c:pt>
                <c:pt idx="7">
                  <c:v>0.37307152875175315</c:v>
                </c:pt>
                <c:pt idx="8">
                  <c:v>0.26367461430575034</c:v>
                </c:pt>
                <c:pt idx="9">
                  <c:v>0.10098176718092566</c:v>
                </c:pt>
                <c:pt idx="10">
                  <c:v>0.13183730715287517</c:v>
                </c:pt>
                <c:pt idx="11">
                  <c:v>-9.8176718092566617E-3</c:v>
                </c:pt>
                <c:pt idx="12">
                  <c:v>0.19775596072931279</c:v>
                </c:pt>
                <c:pt idx="13">
                  <c:v>0.2187938288920056</c:v>
                </c:pt>
                <c:pt idx="14">
                  <c:v>-8.4151472650771386E-3</c:v>
                </c:pt>
                <c:pt idx="15">
                  <c:v>3.3660589060308554E-2</c:v>
                </c:pt>
                <c:pt idx="16">
                  <c:v>0.22861150070126227</c:v>
                </c:pt>
                <c:pt idx="17">
                  <c:v>6.5918653576437586E-2</c:v>
                </c:pt>
                <c:pt idx="18">
                  <c:v>1.1220196353436185E-2</c:v>
                </c:pt>
                <c:pt idx="19">
                  <c:v>-2.1037868162692847E-2</c:v>
                </c:pt>
                <c:pt idx="20">
                  <c:v>0.13183730715287517</c:v>
                </c:pt>
                <c:pt idx="21">
                  <c:v>-8.5553997194950909E-2</c:v>
                </c:pt>
                <c:pt idx="22">
                  <c:v>0.18513323983169705</c:v>
                </c:pt>
                <c:pt idx="23">
                  <c:v>5.4698457223001401E-2</c:v>
                </c:pt>
                <c:pt idx="24">
                  <c:v>8.6956521739130432E-2</c:v>
                </c:pt>
                <c:pt idx="25">
                  <c:v>9.8176718092566617E-2</c:v>
                </c:pt>
                <c:pt idx="26">
                  <c:v>-0.16129032258064516</c:v>
                </c:pt>
                <c:pt idx="27">
                  <c:v>-5.3295932678821878E-2</c:v>
                </c:pt>
                <c:pt idx="28">
                  <c:v>0.1640953716690042</c:v>
                </c:pt>
                <c:pt idx="29">
                  <c:v>0.50210378681626922</c:v>
                </c:pt>
                <c:pt idx="30">
                  <c:v>0.15568022440392709</c:v>
                </c:pt>
                <c:pt idx="31">
                  <c:v>0.39551192145862557</c:v>
                </c:pt>
                <c:pt idx="32">
                  <c:v>0.24684431977559607</c:v>
                </c:pt>
                <c:pt idx="33">
                  <c:v>0.34502103786816263</c:v>
                </c:pt>
                <c:pt idx="34">
                  <c:v>0.46704067321178111</c:v>
                </c:pt>
                <c:pt idx="35">
                  <c:v>0.88218793828892017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0-4ED9-9ED5-1EBB1F2F1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959072"/>
        <c:axId val="532960320"/>
      </c:barChart>
      <c:catAx>
        <c:axId val="532959072"/>
        <c:scaling>
          <c:orientation val="minMax"/>
        </c:scaling>
        <c:delete val="1"/>
        <c:axPos val="b"/>
        <c:majorTickMark val="none"/>
        <c:minorTickMark val="none"/>
        <c:tickLblPos val="nextTo"/>
        <c:crossAx val="532960320"/>
        <c:crosses val="autoZero"/>
        <c:auto val="1"/>
        <c:lblAlgn val="ctr"/>
        <c:lblOffset val="100"/>
        <c:noMultiLvlLbl val="0"/>
      </c:catAx>
      <c:valAx>
        <c:axId val="532960320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95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b) SH 1969 - 2022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Sheet3!$I$1:$I$37</c:f>
              <c:numCache>
                <c:formatCode>General</c:formatCode>
                <c:ptCount val="37"/>
                <c:pt idx="0">
                  <c:v>1.2037037037037037</c:v>
                </c:pt>
                <c:pt idx="1">
                  <c:v>0.64814814814814814</c:v>
                </c:pt>
                <c:pt idx="2">
                  <c:v>0.68518518518518523</c:v>
                </c:pt>
                <c:pt idx="3">
                  <c:v>0.5</c:v>
                </c:pt>
                <c:pt idx="4">
                  <c:v>0.31481481481481483</c:v>
                </c:pt>
                <c:pt idx="5">
                  <c:v>0.5</c:v>
                </c:pt>
                <c:pt idx="6">
                  <c:v>0.51851851851851849</c:v>
                </c:pt>
                <c:pt idx="7">
                  <c:v>0.48148148148148145</c:v>
                </c:pt>
                <c:pt idx="8">
                  <c:v>0.37037037037037035</c:v>
                </c:pt>
                <c:pt idx="9">
                  <c:v>0.33333333333333331</c:v>
                </c:pt>
                <c:pt idx="10">
                  <c:v>0.18518518518518517</c:v>
                </c:pt>
                <c:pt idx="11">
                  <c:v>9.2592592592592587E-2</c:v>
                </c:pt>
                <c:pt idx="12">
                  <c:v>0.27777777777777779</c:v>
                </c:pt>
                <c:pt idx="13">
                  <c:v>0.22222222222222221</c:v>
                </c:pt>
                <c:pt idx="14">
                  <c:v>0.22222222222222221</c:v>
                </c:pt>
                <c:pt idx="15">
                  <c:v>0.1111111111111111</c:v>
                </c:pt>
                <c:pt idx="16">
                  <c:v>0.12962962962962962</c:v>
                </c:pt>
                <c:pt idx="17">
                  <c:v>9.2592592592592587E-2</c:v>
                </c:pt>
                <c:pt idx="18">
                  <c:v>3.7037037037037035E-2</c:v>
                </c:pt>
                <c:pt idx="19">
                  <c:v>5.5555555555555552E-2</c:v>
                </c:pt>
                <c:pt idx="20">
                  <c:v>0.18518518518518517</c:v>
                </c:pt>
                <c:pt idx="21">
                  <c:v>9.2592592592592587E-2</c:v>
                </c:pt>
                <c:pt idx="22">
                  <c:v>0.1111111111111111</c:v>
                </c:pt>
                <c:pt idx="23">
                  <c:v>5.5555555555555552E-2</c:v>
                </c:pt>
                <c:pt idx="24">
                  <c:v>3.7037037037037035E-2</c:v>
                </c:pt>
                <c:pt idx="25">
                  <c:v>7.407407407407407E-2</c:v>
                </c:pt>
                <c:pt idx="26">
                  <c:v>9.2592592592592587E-2</c:v>
                </c:pt>
                <c:pt idx="27">
                  <c:v>7.407407407407407E-2</c:v>
                </c:pt>
                <c:pt idx="28">
                  <c:v>0.16666666666666666</c:v>
                </c:pt>
                <c:pt idx="29">
                  <c:v>0.40740740740740738</c:v>
                </c:pt>
                <c:pt idx="30">
                  <c:v>0.3888888888888889</c:v>
                </c:pt>
                <c:pt idx="31">
                  <c:v>0.55555555555555558</c:v>
                </c:pt>
                <c:pt idx="32">
                  <c:v>0.81481481481481477</c:v>
                </c:pt>
                <c:pt idx="33">
                  <c:v>0.88888888888888884</c:v>
                </c:pt>
                <c:pt idx="34">
                  <c:v>1.1666666666666667</c:v>
                </c:pt>
                <c:pt idx="35">
                  <c:v>1.537037037037037</c:v>
                </c:pt>
                <c:pt idx="36">
                  <c:v>1.2037037037037037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7-43CA-A693-353D63571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496928"/>
        <c:axId val="1136497344"/>
      </c:barChart>
      <c:catAx>
        <c:axId val="1136496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97344"/>
        <c:crosses val="autoZero"/>
        <c:auto val="1"/>
        <c:lblAlgn val="ctr"/>
        <c:lblOffset val="100"/>
        <c:noMultiLvlLbl val="0"/>
      </c:catAx>
      <c:valAx>
        <c:axId val="113649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9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b)</a:t>
            </a:r>
            <a:r>
              <a:rPr lang="en-US" baseline="0"/>
              <a:t> </a:t>
            </a:r>
            <a:r>
              <a:rPr lang="en-US"/>
              <a:t>SH Block Occurrences Total - Neutral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Sheet2!$K$2:$K$38</c:f>
              <c:numCache>
                <c:formatCode>General</c:formatCode>
                <c:ptCount val="37"/>
                <c:pt idx="0">
                  <c:v>0.12678062678062685</c:v>
                </c:pt>
                <c:pt idx="1">
                  <c:v>-8.2621082621082587E-2</c:v>
                </c:pt>
                <c:pt idx="2">
                  <c:v>-7.1225071225070602E-3</c:v>
                </c:pt>
                <c:pt idx="3">
                  <c:v>-7.6923076923076872E-2</c:v>
                </c:pt>
                <c:pt idx="4">
                  <c:v>7.1225071225071157E-3</c:v>
                </c:pt>
                <c:pt idx="5">
                  <c:v>-3.8461538461538436E-2</c:v>
                </c:pt>
                <c:pt idx="6">
                  <c:v>0.13390313390313385</c:v>
                </c:pt>
                <c:pt idx="7">
                  <c:v>-1.8518518518518545E-2</c:v>
                </c:pt>
                <c:pt idx="8">
                  <c:v>-5.2706552706552723E-2</c:v>
                </c:pt>
                <c:pt idx="9">
                  <c:v>-1.282051282051283E-2</c:v>
                </c:pt>
                <c:pt idx="10">
                  <c:v>-7.1225071225071435E-3</c:v>
                </c:pt>
                <c:pt idx="11">
                  <c:v>-2.2792022792022804E-2</c:v>
                </c:pt>
                <c:pt idx="12">
                  <c:v>8.5470085470085722E-3</c:v>
                </c:pt>
                <c:pt idx="13">
                  <c:v>6.8376068376068355E-2</c:v>
                </c:pt>
                <c:pt idx="14">
                  <c:v>-8.5470085470085722E-3</c:v>
                </c:pt>
                <c:pt idx="15">
                  <c:v>-4.273504273504275E-2</c:v>
                </c:pt>
                <c:pt idx="16">
                  <c:v>-2.4216524216524232E-2</c:v>
                </c:pt>
                <c:pt idx="17">
                  <c:v>-6.1253561253561267E-2</c:v>
                </c:pt>
                <c:pt idx="18">
                  <c:v>-1.4245014245014287E-3</c:v>
                </c:pt>
                <c:pt idx="19">
                  <c:v>1.7094017094017089E-2</c:v>
                </c:pt>
                <c:pt idx="20">
                  <c:v>6.9800569800569784E-2</c:v>
                </c:pt>
                <c:pt idx="21">
                  <c:v>-2.2792022792022804E-2</c:v>
                </c:pt>
                <c:pt idx="22">
                  <c:v>-4.2735042735042861E-3</c:v>
                </c:pt>
                <c:pt idx="23">
                  <c:v>1.7094017094017089E-2</c:v>
                </c:pt>
                <c:pt idx="24">
                  <c:v>3.7037037037037035E-2</c:v>
                </c:pt>
                <c:pt idx="25">
                  <c:v>-2.8490028490028574E-3</c:v>
                </c:pt>
                <c:pt idx="26">
                  <c:v>1.566951566951566E-2</c:v>
                </c:pt>
                <c:pt idx="27">
                  <c:v>3.5612535612535606E-2</c:v>
                </c:pt>
                <c:pt idx="28">
                  <c:v>5.1282051282051266E-2</c:v>
                </c:pt>
                <c:pt idx="29">
                  <c:v>0.21509971509971507</c:v>
                </c:pt>
                <c:pt idx="30">
                  <c:v>8.1196581196581186E-2</c:v>
                </c:pt>
                <c:pt idx="31">
                  <c:v>0.20940170940170943</c:v>
                </c:pt>
                <c:pt idx="32">
                  <c:v>0.19943019943019935</c:v>
                </c:pt>
                <c:pt idx="33">
                  <c:v>0.23504273504273498</c:v>
                </c:pt>
                <c:pt idx="34">
                  <c:v>1.2820512820512997E-2</c:v>
                </c:pt>
                <c:pt idx="35">
                  <c:v>0.19088319088319072</c:v>
                </c:pt>
                <c:pt idx="36">
                  <c:v>0.12678062678062685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D-4CA6-9710-7B69CE96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8339487"/>
        <c:axId val="2008346975"/>
      </c:barChart>
      <c:catAx>
        <c:axId val="20083394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346975"/>
        <c:crosses val="autoZero"/>
        <c:auto val="1"/>
        <c:lblAlgn val="ctr"/>
        <c:lblOffset val="100"/>
        <c:noMultiLvlLbl val="0"/>
      </c:catAx>
      <c:valAx>
        <c:axId val="200834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33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d) SH Block Occurrences Total -</a:t>
            </a:r>
            <a:r>
              <a:rPr lang="en-US" baseline="0"/>
              <a:t> El Nino</a:t>
            </a: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Sheet2!$L$2:$L$38</c:f>
              <c:numCache>
                <c:formatCode>General</c:formatCode>
                <c:ptCount val="37"/>
                <c:pt idx="0">
                  <c:v>-1.058201058201047E-2</c:v>
                </c:pt>
                <c:pt idx="1">
                  <c:v>7.6719576719576743E-2</c:v>
                </c:pt>
                <c:pt idx="2">
                  <c:v>-0.17195767195767186</c:v>
                </c:pt>
                <c:pt idx="3">
                  <c:v>-0.2142857142857143</c:v>
                </c:pt>
                <c:pt idx="4">
                  <c:v>-0.18518518518518517</c:v>
                </c:pt>
                <c:pt idx="5">
                  <c:v>-7.1428571428571397E-2</c:v>
                </c:pt>
                <c:pt idx="6">
                  <c:v>-5.2910052910052907E-2</c:v>
                </c:pt>
                <c:pt idx="7">
                  <c:v>-1.8518518518518545E-2</c:v>
                </c:pt>
                <c:pt idx="8">
                  <c:v>8.4656084656084651E-2</c:v>
                </c:pt>
                <c:pt idx="9">
                  <c:v>-2.3809523809523836E-2</c:v>
                </c:pt>
                <c:pt idx="10">
                  <c:v>4.2328042328042326E-2</c:v>
                </c:pt>
                <c:pt idx="11">
                  <c:v>9.2592592592592587E-2</c:v>
                </c:pt>
                <c:pt idx="12">
                  <c:v>0.13492063492063494</c:v>
                </c:pt>
                <c:pt idx="13">
                  <c:v>7.9365079365079361E-3</c:v>
                </c:pt>
                <c:pt idx="14">
                  <c:v>7.9365079365079361E-2</c:v>
                </c:pt>
                <c:pt idx="15">
                  <c:v>3.968253968253968E-2</c:v>
                </c:pt>
                <c:pt idx="16">
                  <c:v>5.8201058201058198E-2</c:v>
                </c:pt>
                <c:pt idx="17">
                  <c:v>2.1164021164021163E-2</c:v>
                </c:pt>
                <c:pt idx="18">
                  <c:v>3.7037037037037035E-2</c:v>
                </c:pt>
                <c:pt idx="19">
                  <c:v>-0.15873015873015872</c:v>
                </c:pt>
                <c:pt idx="20">
                  <c:v>-2.9100529100529099E-2</c:v>
                </c:pt>
                <c:pt idx="21">
                  <c:v>-5.0264550264550262E-2</c:v>
                </c:pt>
                <c:pt idx="22">
                  <c:v>-0.10317460317460317</c:v>
                </c:pt>
                <c:pt idx="23">
                  <c:v>-1.5873015873015872E-2</c:v>
                </c:pt>
                <c:pt idx="24">
                  <c:v>3.7037037037037035E-2</c:v>
                </c:pt>
                <c:pt idx="25">
                  <c:v>2.6455026455026454E-3</c:v>
                </c:pt>
                <c:pt idx="26">
                  <c:v>2.1164021164021163E-2</c:v>
                </c:pt>
                <c:pt idx="27">
                  <c:v>-6.8783068783068779E-2</c:v>
                </c:pt>
                <c:pt idx="28">
                  <c:v>9.5238095238095233E-2</c:v>
                </c:pt>
                <c:pt idx="29">
                  <c:v>-9.2592592592592615E-2</c:v>
                </c:pt>
                <c:pt idx="30">
                  <c:v>-0.1111111111111111</c:v>
                </c:pt>
                <c:pt idx="31">
                  <c:v>-0.37301587301587302</c:v>
                </c:pt>
                <c:pt idx="32">
                  <c:v>0.24338624338624337</c:v>
                </c:pt>
                <c:pt idx="33">
                  <c:v>0.10317460317460314</c:v>
                </c:pt>
                <c:pt idx="34">
                  <c:v>-0.11904761904761907</c:v>
                </c:pt>
                <c:pt idx="35">
                  <c:v>-0.17724867724867721</c:v>
                </c:pt>
                <c:pt idx="36">
                  <c:v>-1.058201058201047E-2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E-4BED-BB9A-886ED5E2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3919039"/>
        <c:axId val="1983918623"/>
      </c:barChart>
      <c:catAx>
        <c:axId val="198391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918623"/>
        <c:crosses val="autoZero"/>
        <c:auto val="1"/>
        <c:lblAlgn val="ctr"/>
        <c:lblOffset val="100"/>
        <c:noMultiLvlLbl val="0"/>
      </c:catAx>
      <c:valAx>
        <c:axId val="198391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919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f) SH Block Occurrences Total -La Nina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Sheet2!$M$2:$M$38</c:f>
              <c:numCache>
                <c:formatCode>General</c:formatCode>
                <c:ptCount val="37"/>
                <c:pt idx="0">
                  <c:v>-8.2010582010582089E-2</c:v>
                </c:pt>
                <c:pt idx="1">
                  <c:v>5.2910052910052352E-3</c:v>
                </c:pt>
                <c:pt idx="2">
                  <c:v>0.25661375661375668</c:v>
                </c:pt>
                <c:pt idx="3">
                  <c:v>0.35714285714285715</c:v>
                </c:pt>
                <c:pt idx="4">
                  <c:v>0.10052910052910055</c:v>
                </c:pt>
                <c:pt idx="5">
                  <c:v>0.2142857142857143</c:v>
                </c:pt>
                <c:pt idx="6">
                  <c:v>-0.19576719576719581</c:v>
                </c:pt>
                <c:pt idx="7">
                  <c:v>5.2910052910052907E-2</c:v>
                </c:pt>
                <c:pt idx="8">
                  <c:v>1.3227513227513199E-2</c:v>
                </c:pt>
                <c:pt idx="9">
                  <c:v>4.7619047619047616E-2</c:v>
                </c:pt>
                <c:pt idx="10">
                  <c:v>-2.9100529100529099E-2</c:v>
                </c:pt>
                <c:pt idx="11">
                  <c:v>-5.0264550264550262E-2</c:v>
                </c:pt>
                <c:pt idx="12">
                  <c:v>-0.15079365079365076</c:v>
                </c:pt>
                <c:pt idx="13">
                  <c:v>-0.13492063492063494</c:v>
                </c:pt>
                <c:pt idx="14">
                  <c:v>7.9365079365079361E-3</c:v>
                </c:pt>
                <c:pt idx="15">
                  <c:v>3.968253968253968E-2</c:v>
                </c:pt>
                <c:pt idx="16">
                  <c:v>-1.3227513227513227E-2</c:v>
                </c:pt>
                <c:pt idx="17">
                  <c:v>9.2592592592592587E-2</c:v>
                </c:pt>
                <c:pt idx="18">
                  <c:v>-3.439153439153439E-2</c:v>
                </c:pt>
                <c:pt idx="19">
                  <c:v>5.5555555555555552E-2</c:v>
                </c:pt>
                <c:pt idx="20">
                  <c:v>-2.9100529100529099E-2</c:v>
                </c:pt>
                <c:pt idx="21">
                  <c:v>9.2592592592592587E-2</c:v>
                </c:pt>
                <c:pt idx="22">
                  <c:v>0.1111111111111111</c:v>
                </c:pt>
                <c:pt idx="23">
                  <c:v>-1.5873015873015872E-2</c:v>
                </c:pt>
                <c:pt idx="24">
                  <c:v>-0.10582010582010581</c:v>
                </c:pt>
                <c:pt idx="25">
                  <c:v>2.6455026455026454E-3</c:v>
                </c:pt>
                <c:pt idx="26">
                  <c:v>-5.0264550264550262E-2</c:v>
                </c:pt>
                <c:pt idx="27">
                  <c:v>2.6455026455026454E-3</c:v>
                </c:pt>
                <c:pt idx="28">
                  <c:v>-0.19047619047619049</c:v>
                </c:pt>
                <c:pt idx="29">
                  <c:v>-0.30687830687830692</c:v>
                </c:pt>
                <c:pt idx="30">
                  <c:v>3.1746031746031744E-2</c:v>
                </c:pt>
                <c:pt idx="31">
                  <c:v>-1.5873015873015817E-2</c:v>
                </c:pt>
                <c:pt idx="32">
                  <c:v>-0.54232804232804244</c:v>
                </c:pt>
                <c:pt idx="33">
                  <c:v>-0.46825396825396837</c:v>
                </c:pt>
                <c:pt idx="34">
                  <c:v>2.3809523809523947E-2</c:v>
                </c:pt>
                <c:pt idx="35">
                  <c:v>-3.4391534391534417E-2</c:v>
                </c:pt>
                <c:pt idx="36">
                  <c:v>-8.2010582010582089E-2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C-4C7F-A725-D04A3826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4353839"/>
        <c:axId val="1734343855"/>
      </c:barChart>
      <c:catAx>
        <c:axId val="17343538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343855"/>
        <c:crosses val="autoZero"/>
        <c:auto val="1"/>
        <c:lblAlgn val="ctr"/>
        <c:lblOffset val="100"/>
        <c:noMultiLvlLbl val="0"/>
      </c:catAx>
      <c:valAx>
        <c:axId val="173434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353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Neu-El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Sheet2!$V$2:$V$38</c:f>
              <c:numCache>
                <c:formatCode>General</c:formatCode>
                <c:ptCount val="37"/>
                <c:pt idx="0">
                  <c:v>-0.13736263736263732</c:v>
                </c:pt>
                <c:pt idx="1">
                  <c:v>0.15934065934065933</c:v>
                </c:pt>
                <c:pt idx="2">
                  <c:v>-0.1648351648351648</c:v>
                </c:pt>
                <c:pt idx="3">
                  <c:v>-0.13736263736263743</c:v>
                </c:pt>
                <c:pt idx="4">
                  <c:v>-0.19230769230769229</c:v>
                </c:pt>
                <c:pt idx="5">
                  <c:v>-3.2967032967032961E-2</c:v>
                </c:pt>
                <c:pt idx="6">
                  <c:v>-0.18681318681318676</c:v>
                </c:pt>
                <c:pt idx="7">
                  <c:v>0</c:v>
                </c:pt>
                <c:pt idx="8">
                  <c:v>0.13736263736263737</c:v>
                </c:pt>
                <c:pt idx="9">
                  <c:v>-1.0989010989011005E-2</c:v>
                </c:pt>
                <c:pt idx="10">
                  <c:v>4.9450549450549469E-2</c:v>
                </c:pt>
                <c:pt idx="11">
                  <c:v>0.11538461538461539</c:v>
                </c:pt>
                <c:pt idx="12">
                  <c:v>0.12637362637362637</c:v>
                </c:pt>
                <c:pt idx="13">
                  <c:v>-6.0439560439560419E-2</c:v>
                </c:pt>
                <c:pt idx="14">
                  <c:v>8.7912087912087933E-2</c:v>
                </c:pt>
                <c:pt idx="15">
                  <c:v>8.241758241758243E-2</c:v>
                </c:pt>
                <c:pt idx="16">
                  <c:v>8.241758241758243E-2</c:v>
                </c:pt>
                <c:pt idx="17">
                  <c:v>8.241758241758243E-2</c:v>
                </c:pt>
                <c:pt idx="18">
                  <c:v>3.8461538461538464E-2</c:v>
                </c:pt>
                <c:pt idx="19">
                  <c:v>-0.17582417582417581</c:v>
                </c:pt>
                <c:pt idx="20">
                  <c:v>-9.8901098901098883E-2</c:v>
                </c:pt>
                <c:pt idx="21">
                  <c:v>-2.7472527472527458E-2</c:v>
                </c:pt>
                <c:pt idx="22">
                  <c:v>-9.8901098901098883E-2</c:v>
                </c:pt>
                <c:pt idx="23">
                  <c:v>-3.2967032967032961E-2</c:v>
                </c:pt>
                <c:pt idx="24">
                  <c:v>0</c:v>
                </c:pt>
                <c:pt idx="25">
                  <c:v>5.4945054945055027E-3</c:v>
                </c:pt>
                <c:pt idx="26">
                  <c:v>5.4945054945055027E-3</c:v>
                </c:pt>
                <c:pt idx="27">
                  <c:v>-0.10439560439560439</c:v>
                </c:pt>
                <c:pt idx="28">
                  <c:v>4.3956043956043966E-2</c:v>
                </c:pt>
                <c:pt idx="29">
                  <c:v>-0.30769230769230771</c:v>
                </c:pt>
                <c:pt idx="30">
                  <c:v>-0.19230769230769229</c:v>
                </c:pt>
                <c:pt idx="31">
                  <c:v>-0.58241758241758246</c:v>
                </c:pt>
                <c:pt idx="32">
                  <c:v>4.3956043956044022E-2</c:v>
                </c:pt>
                <c:pt idx="33">
                  <c:v>-0.13186813186813184</c:v>
                </c:pt>
                <c:pt idx="34">
                  <c:v>-0.13186813186813207</c:v>
                </c:pt>
                <c:pt idx="35">
                  <c:v>-0.36813186813186793</c:v>
                </c:pt>
                <c:pt idx="36">
                  <c:v>-0.13736263736263732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B-4C8C-AF2C-EF26B8E7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5911183"/>
        <c:axId val="2075911599"/>
      </c:barChart>
      <c:catAx>
        <c:axId val="20759111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911599"/>
        <c:crosses val="autoZero"/>
        <c:auto val="1"/>
        <c:lblAlgn val="ctr"/>
        <c:lblOffset val="100"/>
        <c:noMultiLvlLbl val="0"/>
      </c:catAx>
      <c:valAx>
        <c:axId val="207591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911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12</xdr:row>
      <xdr:rowOff>0</xdr:rowOff>
    </xdr:from>
    <xdr:to>
      <xdr:col>13</xdr:col>
      <xdr:colOff>352425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0</xdr:row>
      <xdr:rowOff>123825</xdr:rowOff>
    </xdr:from>
    <xdr:to>
      <xdr:col>21</xdr:col>
      <xdr:colOff>485775</xdr:colOff>
      <xdr:row>17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209550</xdr:colOff>
      <xdr:row>20</xdr:row>
      <xdr:rowOff>28575</xdr:rowOff>
    </xdr:from>
    <xdr:to>
      <xdr:col>21</xdr:col>
      <xdr:colOff>514350</xdr:colOff>
      <xdr:row>37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371475</xdr:colOff>
      <xdr:row>38</xdr:row>
      <xdr:rowOff>85725</xdr:rowOff>
    </xdr:from>
    <xdr:to>
      <xdr:col>22</xdr:col>
      <xdr:colOff>66675</xdr:colOff>
      <xdr:row>55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476250</xdr:colOff>
      <xdr:row>1</xdr:row>
      <xdr:rowOff>95250</xdr:rowOff>
    </xdr:from>
    <xdr:to>
      <xdr:col>30</xdr:col>
      <xdr:colOff>171450</xdr:colOff>
      <xdr:row>18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B3702B-423F-C64D-73B2-CB1504425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114300</xdr:rowOff>
    </xdr:from>
    <xdr:to>
      <xdr:col>20</xdr:col>
      <xdr:colOff>381000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B9030F-E716-4A53-861F-60AA00F0A0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200025</xdr:colOff>
      <xdr:row>19</xdr:row>
      <xdr:rowOff>123825</xdr:rowOff>
    </xdr:from>
    <xdr:to>
      <xdr:col>20</xdr:col>
      <xdr:colOff>504825</xdr:colOff>
      <xdr:row>36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060043-F48F-35A5-B0F4-C6E26E437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314325</xdr:colOff>
      <xdr:row>37</xdr:row>
      <xdr:rowOff>95250</xdr:rowOff>
    </xdr:from>
    <xdr:to>
      <xdr:col>21</xdr:col>
      <xdr:colOff>9525</xdr:colOff>
      <xdr:row>54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DA1D5DF-B686-53E7-5E53-E7F48034B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57150</xdr:colOff>
      <xdr:row>1</xdr:row>
      <xdr:rowOff>38100</xdr:rowOff>
    </xdr:from>
    <xdr:to>
      <xdr:col>31</xdr:col>
      <xdr:colOff>361950</xdr:colOff>
      <xdr:row>18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AD2FA2C-B1E0-6DE1-AB09-B67E2E30AF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76200</xdr:colOff>
      <xdr:row>18</xdr:row>
      <xdr:rowOff>142875</xdr:rowOff>
    </xdr:from>
    <xdr:to>
      <xdr:col>31</xdr:col>
      <xdr:colOff>381000</xdr:colOff>
      <xdr:row>35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8144200-E846-ED3F-703B-378AA81CC2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19050</xdr:colOff>
      <xdr:row>4</xdr:row>
      <xdr:rowOff>38100</xdr:rowOff>
    </xdr:from>
    <xdr:to>
      <xdr:col>39</xdr:col>
      <xdr:colOff>323850</xdr:colOff>
      <xdr:row>21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BD7EC35-8F6D-ABF6-A3E0-D7EBFE258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24"/>
  <sheetViews>
    <sheetView tabSelected="1" topLeftCell="A828" workbookViewId="0">
      <selection activeCell="M838" sqref="M838"/>
    </sheetView>
  </sheetViews>
  <sheetFormatPr defaultRowHeight="12.75" x14ac:dyDescent="0.2"/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</v>
      </c>
      <c r="J1" s="2" t="s">
        <v>11</v>
      </c>
      <c r="K1" t="s">
        <v>8</v>
      </c>
      <c r="L1" t="s">
        <v>9</v>
      </c>
      <c r="M1" t="s">
        <v>10</v>
      </c>
      <c r="O1" t="s">
        <v>15</v>
      </c>
    </row>
    <row r="2" spans="1:33" x14ac:dyDescent="0.2">
      <c r="J2" s="2"/>
    </row>
    <row r="3" spans="1:33" x14ac:dyDescent="0.2">
      <c r="J3" s="2"/>
    </row>
    <row r="4" spans="1:33" x14ac:dyDescent="0.2">
      <c r="J4" s="2"/>
    </row>
    <row r="5" spans="1:33" x14ac:dyDescent="0.2">
      <c r="A5">
        <v>1</v>
      </c>
      <c r="B5">
        <v>13</v>
      </c>
      <c r="C5">
        <v>1</v>
      </c>
      <c r="D5">
        <v>29</v>
      </c>
      <c r="E5">
        <v>1</v>
      </c>
      <c r="F5">
        <v>12</v>
      </c>
      <c r="G5">
        <v>2.95</v>
      </c>
      <c r="H5">
        <v>180</v>
      </c>
      <c r="I5">
        <v>40</v>
      </c>
      <c r="J5" s="2">
        <v>2924</v>
      </c>
      <c r="K5" s="2">
        <v>4</v>
      </c>
      <c r="L5" s="2">
        <v>12</v>
      </c>
      <c r="M5" s="2">
        <v>1968</v>
      </c>
      <c r="N5">
        <f>B5*G5</f>
        <v>38.35</v>
      </c>
      <c r="S5">
        <v>0</v>
      </c>
    </row>
    <row r="6" spans="1:33" x14ac:dyDescent="0.2">
      <c r="A6">
        <v>1</v>
      </c>
      <c r="B6">
        <v>10</v>
      </c>
      <c r="C6">
        <v>0</v>
      </c>
      <c r="D6">
        <v>12</v>
      </c>
      <c r="E6">
        <v>0</v>
      </c>
      <c r="F6">
        <v>22</v>
      </c>
      <c r="G6">
        <v>2.34</v>
      </c>
      <c r="H6">
        <v>170</v>
      </c>
      <c r="I6">
        <v>45</v>
      </c>
      <c r="J6" s="2">
        <v>3552</v>
      </c>
      <c r="K6" s="2">
        <v>4</v>
      </c>
      <c r="L6" s="2">
        <v>12</v>
      </c>
      <c r="M6" s="2">
        <v>1968</v>
      </c>
      <c r="N6">
        <f>B6*G6</f>
        <v>23.4</v>
      </c>
      <c r="S6">
        <v>4</v>
      </c>
      <c r="T6">
        <f>AVERAGE(B5:B8)</f>
        <v>8.625</v>
      </c>
      <c r="U6">
        <f>SUM(N5:N8)/SUM(B5:B8)</f>
        <v>2.3565217391304345</v>
      </c>
    </row>
    <row r="7" spans="1:33" x14ac:dyDescent="0.2">
      <c r="A7">
        <v>1</v>
      </c>
      <c r="B7">
        <v>6</v>
      </c>
      <c r="C7">
        <v>0</v>
      </c>
      <c r="D7">
        <v>23</v>
      </c>
      <c r="E7">
        <v>0</v>
      </c>
      <c r="F7">
        <v>29</v>
      </c>
      <c r="G7">
        <v>1.48</v>
      </c>
      <c r="H7">
        <v>150</v>
      </c>
      <c r="I7">
        <v>45</v>
      </c>
      <c r="J7" s="2">
        <v>2685</v>
      </c>
      <c r="K7" s="2">
        <v>4</v>
      </c>
      <c r="L7" s="2">
        <v>12</v>
      </c>
      <c r="M7" s="2">
        <v>1968</v>
      </c>
      <c r="N7">
        <f>B7*G7</f>
        <v>8.879999999999999</v>
      </c>
      <c r="O7">
        <v>2.5</v>
      </c>
      <c r="P7">
        <v>4</v>
      </c>
      <c r="Q7">
        <f>AVERAGE(B5:B8)</f>
        <v>8.625</v>
      </c>
      <c r="R7">
        <f>SUM(N5:N8)/SUM(B5:B8)</f>
        <v>2.3565217391304345</v>
      </c>
      <c r="S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4</v>
      </c>
      <c r="AF7">
        <f>AVERAGE(B5:B8)</f>
        <v>8.625</v>
      </c>
      <c r="AG7">
        <f>SUM(N5:N8)/SUM(B5:B8)</f>
        <v>2.3565217391304345</v>
      </c>
    </row>
    <row r="8" spans="1:33" x14ac:dyDescent="0.2">
      <c r="A8">
        <v>1</v>
      </c>
      <c r="B8">
        <v>5.5</v>
      </c>
      <c r="C8">
        <v>1</v>
      </c>
      <c r="D8">
        <v>26</v>
      </c>
      <c r="E8">
        <v>0</v>
      </c>
      <c r="F8">
        <v>1</v>
      </c>
      <c r="G8">
        <v>1.94</v>
      </c>
      <c r="H8">
        <v>140</v>
      </c>
      <c r="I8">
        <v>45</v>
      </c>
      <c r="J8" s="2">
        <v>2488</v>
      </c>
      <c r="K8" s="2">
        <v>4</v>
      </c>
      <c r="L8" s="2">
        <v>12</v>
      </c>
      <c r="M8" s="2">
        <v>1968</v>
      </c>
      <c r="N8">
        <f>B8*G8</f>
        <v>10.67</v>
      </c>
      <c r="S8">
        <v>0</v>
      </c>
    </row>
    <row r="10" spans="1:33" x14ac:dyDescent="0.2">
      <c r="A10">
        <v>1</v>
      </c>
      <c r="B10">
        <v>7</v>
      </c>
      <c r="C10">
        <v>0</v>
      </c>
      <c r="D10">
        <v>7</v>
      </c>
      <c r="E10">
        <v>0</v>
      </c>
      <c r="F10">
        <v>14</v>
      </c>
      <c r="G10">
        <v>2.54</v>
      </c>
      <c r="H10">
        <v>-160</v>
      </c>
      <c r="I10">
        <v>45</v>
      </c>
      <c r="J10" s="2">
        <v>3766</v>
      </c>
      <c r="K10" s="2">
        <v>1</v>
      </c>
      <c r="L10" s="2">
        <v>1</v>
      </c>
      <c r="M10" s="2">
        <v>1969</v>
      </c>
      <c r="N10">
        <f t="shared" ref="N10:N17" si="0">B10*G10</f>
        <v>17.78</v>
      </c>
    </row>
    <row r="11" spans="1:33" x14ac:dyDescent="0.2">
      <c r="A11">
        <v>1</v>
      </c>
      <c r="B11">
        <v>5.5</v>
      </c>
      <c r="C11">
        <v>0</v>
      </c>
      <c r="D11">
        <v>14</v>
      </c>
      <c r="E11">
        <v>1</v>
      </c>
      <c r="F11">
        <v>19</v>
      </c>
      <c r="G11">
        <v>1.64</v>
      </c>
      <c r="H11">
        <v>180</v>
      </c>
      <c r="I11">
        <v>45</v>
      </c>
      <c r="J11">
        <v>2387</v>
      </c>
      <c r="K11">
        <v>1</v>
      </c>
      <c r="L11">
        <v>1</v>
      </c>
      <c r="M11">
        <v>1969</v>
      </c>
      <c r="N11">
        <f t="shared" si="0"/>
        <v>9.02</v>
      </c>
    </row>
    <row r="12" spans="1:33" x14ac:dyDescent="0.2">
      <c r="A12">
        <v>1</v>
      </c>
      <c r="B12">
        <v>5.5</v>
      </c>
      <c r="C12">
        <v>0</v>
      </c>
      <c r="D12">
        <v>30</v>
      </c>
      <c r="E12">
        <v>1</v>
      </c>
      <c r="F12">
        <v>4</v>
      </c>
      <c r="G12">
        <v>1.53</v>
      </c>
      <c r="H12">
        <v>-170</v>
      </c>
      <c r="I12">
        <v>40</v>
      </c>
      <c r="J12" s="2">
        <v>4066</v>
      </c>
      <c r="K12" s="2">
        <v>1</v>
      </c>
      <c r="L12" s="2">
        <v>2</v>
      </c>
      <c r="M12" s="2">
        <v>1969</v>
      </c>
      <c r="N12">
        <f t="shared" si="0"/>
        <v>8.4150000000000009</v>
      </c>
    </row>
    <row r="13" spans="1:33" x14ac:dyDescent="0.2">
      <c r="A13">
        <v>1</v>
      </c>
      <c r="B13">
        <v>5</v>
      </c>
      <c r="C13">
        <v>0</v>
      </c>
      <c r="D13">
        <v>10</v>
      </c>
      <c r="E13">
        <v>0</v>
      </c>
      <c r="F13">
        <v>15</v>
      </c>
      <c r="G13">
        <v>2.9</v>
      </c>
      <c r="H13">
        <v>140</v>
      </c>
      <c r="I13">
        <v>40</v>
      </c>
      <c r="J13">
        <v>3863</v>
      </c>
      <c r="K13">
        <v>1</v>
      </c>
      <c r="L13">
        <v>2</v>
      </c>
      <c r="M13">
        <v>1969</v>
      </c>
      <c r="N13">
        <f t="shared" si="0"/>
        <v>14.5</v>
      </c>
    </row>
    <row r="14" spans="1:33" x14ac:dyDescent="0.2">
      <c r="A14">
        <v>1</v>
      </c>
      <c r="B14">
        <v>8</v>
      </c>
      <c r="C14">
        <v>0</v>
      </c>
      <c r="D14">
        <v>21</v>
      </c>
      <c r="E14">
        <v>0</v>
      </c>
      <c r="F14">
        <v>29</v>
      </c>
      <c r="G14">
        <v>2.9</v>
      </c>
      <c r="H14">
        <v>-160</v>
      </c>
      <c r="I14">
        <v>45</v>
      </c>
      <c r="J14">
        <v>3440</v>
      </c>
      <c r="K14">
        <v>2</v>
      </c>
      <c r="L14">
        <v>4</v>
      </c>
      <c r="M14">
        <v>1969</v>
      </c>
      <c r="N14">
        <f t="shared" si="0"/>
        <v>23.2</v>
      </c>
    </row>
    <row r="15" spans="1:33" x14ac:dyDescent="0.2">
      <c r="A15">
        <v>0</v>
      </c>
      <c r="B15">
        <v>7</v>
      </c>
      <c r="C15">
        <v>0</v>
      </c>
      <c r="D15">
        <v>30</v>
      </c>
      <c r="E15">
        <v>0</v>
      </c>
      <c r="F15">
        <v>7</v>
      </c>
      <c r="G15">
        <v>2.2999999999999998</v>
      </c>
      <c r="H15">
        <v>-30</v>
      </c>
      <c r="I15">
        <v>35</v>
      </c>
      <c r="J15" s="2">
        <v>5403</v>
      </c>
      <c r="K15" s="2">
        <v>2</v>
      </c>
      <c r="L15" s="2">
        <v>5</v>
      </c>
      <c r="M15" s="2">
        <v>1969</v>
      </c>
      <c r="N15">
        <f t="shared" si="0"/>
        <v>16.099999999999998</v>
      </c>
    </row>
    <row r="16" spans="1:33" x14ac:dyDescent="0.2">
      <c r="A16">
        <v>2</v>
      </c>
      <c r="B16">
        <v>5.5</v>
      </c>
      <c r="C16">
        <v>1</v>
      </c>
      <c r="D16">
        <v>6</v>
      </c>
      <c r="E16">
        <v>0</v>
      </c>
      <c r="F16">
        <v>12</v>
      </c>
      <c r="G16">
        <v>2.98</v>
      </c>
      <c r="H16">
        <v>80</v>
      </c>
      <c r="I16">
        <v>40</v>
      </c>
      <c r="J16" s="2">
        <v>4966</v>
      </c>
      <c r="K16" s="2">
        <v>2</v>
      </c>
      <c r="L16" s="2">
        <v>5</v>
      </c>
      <c r="M16" s="2">
        <v>1969</v>
      </c>
      <c r="N16">
        <f t="shared" si="0"/>
        <v>16.39</v>
      </c>
    </row>
    <row r="17" spans="1:21" x14ac:dyDescent="0.2">
      <c r="A17">
        <v>1</v>
      </c>
      <c r="B17">
        <v>7.5</v>
      </c>
      <c r="C17">
        <v>0</v>
      </c>
      <c r="D17">
        <v>16</v>
      </c>
      <c r="E17">
        <v>1</v>
      </c>
      <c r="F17">
        <v>23</v>
      </c>
      <c r="G17">
        <v>5.08</v>
      </c>
      <c r="H17">
        <v>-110</v>
      </c>
      <c r="I17">
        <v>55</v>
      </c>
      <c r="J17" s="2">
        <v>3117</v>
      </c>
      <c r="K17" s="2">
        <v>2</v>
      </c>
      <c r="L17" s="2">
        <v>5</v>
      </c>
      <c r="M17" s="2">
        <v>1969</v>
      </c>
      <c r="N17">
        <f t="shared" si="0"/>
        <v>38.1</v>
      </c>
    </row>
    <row r="18" spans="1:21" x14ac:dyDescent="0.2">
      <c r="A18">
        <v>1</v>
      </c>
      <c r="B18">
        <v>5.5</v>
      </c>
      <c r="C18">
        <v>0</v>
      </c>
      <c r="D18">
        <v>29</v>
      </c>
      <c r="E18">
        <v>1</v>
      </c>
      <c r="F18">
        <v>3</v>
      </c>
      <c r="G18">
        <v>3.78</v>
      </c>
      <c r="H18">
        <v>-100</v>
      </c>
      <c r="I18">
        <v>60</v>
      </c>
      <c r="J18" s="2">
        <v>2048</v>
      </c>
      <c r="K18" s="2">
        <v>2</v>
      </c>
      <c r="L18" s="2">
        <v>5</v>
      </c>
      <c r="M18" s="2">
        <v>1969</v>
      </c>
      <c r="N18">
        <f t="shared" ref="N18:N24" si="1">B18*G18</f>
        <v>20.79</v>
      </c>
    </row>
    <row r="19" spans="1:21" x14ac:dyDescent="0.2">
      <c r="A19">
        <v>0</v>
      </c>
      <c r="B19">
        <v>5</v>
      </c>
      <c r="C19">
        <v>0</v>
      </c>
      <c r="D19">
        <v>12</v>
      </c>
      <c r="E19">
        <v>0</v>
      </c>
      <c r="F19">
        <v>17</v>
      </c>
      <c r="G19">
        <v>3.18</v>
      </c>
      <c r="H19">
        <v>30</v>
      </c>
      <c r="I19">
        <v>45</v>
      </c>
      <c r="J19" s="2">
        <v>3510</v>
      </c>
      <c r="K19" s="2">
        <v>2</v>
      </c>
      <c r="L19" s="2">
        <v>6</v>
      </c>
      <c r="M19" s="2">
        <v>1969</v>
      </c>
      <c r="N19">
        <f t="shared" si="1"/>
        <v>15.9</v>
      </c>
    </row>
    <row r="20" spans="1:21" x14ac:dyDescent="0.2">
      <c r="A20">
        <v>1</v>
      </c>
      <c r="B20">
        <v>6</v>
      </c>
      <c r="C20">
        <v>1</v>
      </c>
      <c r="D20">
        <v>26</v>
      </c>
      <c r="E20">
        <v>1</v>
      </c>
      <c r="F20">
        <v>2</v>
      </c>
      <c r="G20">
        <v>3.19</v>
      </c>
      <c r="H20">
        <v>-150</v>
      </c>
      <c r="I20">
        <v>45</v>
      </c>
      <c r="J20" s="2">
        <v>2704</v>
      </c>
      <c r="K20" s="2">
        <v>2</v>
      </c>
      <c r="L20" s="2">
        <v>6</v>
      </c>
      <c r="M20" s="2">
        <v>1969</v>
      </c>
      <c r="N20">
        <f t="shared" si="1"/>
        <v>19.14</v>
      </c>
    </row>
    <row r="21" spans="1:21" x14ac:dyDescent="0.2">
      <c r="A21">
        <v>1</v>
      </c>
      <c r="B21">
        <v>7</v>
      </c>
      <c r="C21">
        <v>0</v>
      </c>
      <c r="D21">
        <v>6</v>
      </c>
      <c r="E21">
        <v>0</v>
      </c>
      <c r="F21">
        <v>13</v>
      </c>
      <c r="G21">
        <v>3.76</v>
      </c>
      <c r="H21">
        <v>-80</v>
      </c>
      <c r="I21">
        <v>45</v>
      </c>
      <c r="J21" s="2">
        <v>3332</v>
      </c>
      <c r="K21" s="2">
        <v>3</v>
      </c>
      <c r="L21" s="2">
        <v>7</v>
      </c>
      <c r="M21" s="2">
        <v>1969</v>
      </c>
      <c r="N21">
        <f t="shared" si="1"/>
        <v>26.32</v>
      </c>
    </row>
    <row r="22" spans="1:21" x14ac:dyDescent="0.2">
      <c r="A22">
        <v>1</v>
      </c>
      <c r="B22">
        <v>5.5</v>
      </c>
      <c r="C22">
        <v>1</v>
      </c>
      <c r="D22">
        <v>15</v>
      </c>
      <c r="E22">
        <v>0</v>
      </c>
      <c r="F22">
        <v>21</v>
      </c>
      <c r="G22">
        <v>4.22</v>
      </c>
      <c r="H22">
        <v>-90</v>
      </c>
      <c r="I22">
        <v>65</v>
      </c>
      <c r="J22" s="2">
        <v>2525</v>
      </c>
      <c r="K22" s="2">
        <v>3</v>
      </c>
      <c r="L22" s="2">
        <v>7</v>
      </c>
      <c r="M22" s="2">
        <v>1969</v>
      </c>
      <c r="N22">
        <f t="shared" si="1"/>
        <v>23.209999999999997</v>
      </c>
    </row>
    <row r="23" spans="1:21" x14ac:dyDescent="0.2">
      <c r="A23">
        <v>1</v>
      </c>
      <c r="B23">
        <v>7</v>
      </c>
      <c r="C23">
        <v>0</v>
      </c>
      <c r="D23">
        <v>21</v>
      </c>
      <c r="E23">
        <v>0</v>
      </c>
      <c r="F23">
        <v>28</v>
      </c>
      <c r="G23">
        <v>3.23</v>
      </c>
      <c r="H23">
        <v>160</v>
      </c>
      <c r="I23">
        <v>40</v>
      </c>
      <c r="J23" s="2">
        <v>3115</v>
      </c>
      <c r="K23" s="2">
        <v>3</v>
      </c>
      <c r="L23" s="2">
        <v>7</v>
      </c>
      <c r="M23" s="2">
        <v>1969</v>
      </c>
      <c r="N23">
        <f t="shared" si="1"/>
        <v>22.61</v>
      </c>
    </row>
    <row r="24" spans="1:21" x14ac:dyDescent="0.2">
      <c r="A24">
        <v>1</v>
      </c>
      <c r="B24">
        <v>5</v>
      </c>
      <c r="C24">
        <v>0</v>
      </c>
      <c r="D24">
        <v>20</v>
      </c>
      <c r="E24">
        <v>0</v>
      </c>
      <c r="F24">
        <v>25</v>
      </c>
      <c r="G24">
        <v>3.8</v>
      </c>
      <c r="H24">
        <v>130</v>
      </c>
      <c r="I24">
        <v>40</v>
      </c>
      <c r="J24" s="2">
        <v>3912</v>
      </c>
      <c r="K24" s="2">
        <v>3</v>
      </c>
      <c r="L24" s="2">
        <v>8</v>
      </c>
      <c r="M24" s="2">
        <v>1969</v>
      </c>
      <c r="N24">
        <f t="shared" si="1"/>
        <v>19</v>
      </c>
    </row>
    <row r="25" spans="1:21" x14ac:dyDescent="0.2">
      <c r="A25">
        <v>1</v>
      </c>
      <c r="B25">
        <v>19.5</v>
      </c>
      <c r="C25">
        <v>0</v>
      </c>
      <c r="D25">
        <v>3</v>
      </c>
      <c r="E25">
        <v>1</v>
      </c>
      <c r="F25">
        <v>22</v>
      </c>
      <c r="G25">
        <v>3.7</v>
      </c>
      <c r="H25">
        <v>170</v>
      </c>
      <c r="I25">
        <v>40</v>
      </c>
      <c r="J25" s="2">
        <v>3972</v>
      </c>
      <c r="K25" s="2">
        <v>3</v>
      </c>
      <c r="L25" s="2">
        <v>9</v>
      </c>
      <c r="M25" s="2">
        <v>1969</v>
      </c>
      <c r="N25">
        <f t="shared" ref="N25:N33" si="2">B25*G25</f>
        <v>72.150000000000006</v>
      </c>
    </row>
    <row r="26" spans="1:21" x14ac:dyDescent="0.2">
      <c r="A26">
        <v>2</v>
      </c>
      <c r="B26">
        <v>5.5</v>
      </c>
      <c r="C26">
        <v>1</v>
      </c>
      <c r="D26">
        <v>9</v>
      </c>
      <c r="E26">
        <v>0</v>
      </c>
      <c r="F26">
        <v>15</v>
      </c>
      <c r="G26">
        <v>2.57</v>
      </c>
      <c r="H26">
        <v>90</v>
      </c>
      <c r="I26">
        <v>40</v>
      </c>
      <c r="J26" s="2">
        <v>3042</v>
      </c>
      <c r="K26" s="2">
        <v>3</v>
      </c>
      <c r="L26" s="2">
        <v>9</v>
      </c>
      <c r="M26" s="2">
        <v>1969</v>
      </c>
      <c r="N26">
        <f t="shared" si="2"/>
        <v>14.135</v>
      </c>
    </row>
    <row r="27" spans="1:21" x14ac:dyDescent="0.2">
      <c r="A27">
        <v>1</v>
      </c>
      <c r="B27">
        <v>5</v>
      </c>
      <c r="C27">
        <v>1</v>
      </c>
      <c r="D27">
        <v>22</v>
      </c>
      <c r="E27">
        <v>1</v>
      </c>
      <c r="F27">
        <v>27</v>
      </c>
      <c r="G27">
        <v>1.76</v>
      </c>
      <c r="H27">
        <v>180</v>
      </c>
      <c r="I27">
        <v>40</v>
      </c>
      <c r="J27" s="2">
        <v>2957</v>
      </c>
      <c r="K27" s="2">
        <v>3</v>
      </c>
      <c r="L27" s="2">
        <v>9</v>
      </c>
      <c r="M27" s="2">
        <v>1969</v>
      </c>
      <c r="N27">
        <f t="shared" si="2"/>
        <v>8.8000000000000007</v>
      </c>
    </row>
    <row r="28" spans="1:21" x14ac:dyDescent="0.2">
      <c r="A28">
        <v>1</v>
      </c>
      <c r="B28">
        <v>9.5</v>
      </c>
      <c r="C28">
        <v>1</v>
      </c>
      <c r="D28">
        <v>23</v>
      </c>
      <c r="E28">
        <v>0</v>
      </c>
      <c r="F28">
        <v>2</v>
      </c>
      <c r="G28">
        <v>3.54</v>
      </c>
      <c r="H28">
        <v>-140</v>
      </c>
      <c r="I28">
        <v>50</v>
      </c>
      <c r="J28" s="2">
        <v>3464</v>
      </c>
      <c r="K28" s="2">
        <v>4</v>
      </c>
      <c r="L28" s="2">
        <v>10</v>
      </c>
      <c r="M28" s="2">
        <v>1969</v>
      </c>
      <c r="N28">
        <f t="shared" si="2"/>
        <v>33.630000000000003</v>
      </c>
    </row>
    <row r="29" spans="1:21" x14ac:dyDescent="0.2">
      <c r="A29">
        <v>1</v>
      </c>
      <c r="B29">
        <v>11</v>
      </c>
      <c r="C29">
        <v>0</v>
      </c>
      <c r="D29">
        <v>31</v>
      </c>
      <c r="E29">
        <v>0</v>
      </c>
      <c r="F29">
        <v>11</v>
      </c>
      <c r="G29">
        <v>2.4</v>
      </c>
      <c r="H29">
        <v>150</v>
      </c>
      <c r="I29">
        <v>45</v>
      </c>
      <c r="J29" s="2">
        <v>3630</v>
      </c>
      <c r="K29" s="2">
        <v>4</v>
      </c>
      <c r="L29" s="2">
        <v>11</v>
      </c>
      <c r="M29" s="2">
        <v>1969</v>
      </c>
      <c r="N29">
        <f t="shared" si="2"/>
        <v>26.4</v>
      </c>
    </row>
    <row r="30" spans="1:21" x14ac:dyDescent="0.2">
      <c r="A30">
        <v>1</v>
      </c>
      <c r="B30">
        <v>7</v>
      </c>
      <c r="C30">
        <v>0</v>
      </c>
      <c r="D30">
        <v>3</v>
      </c>
      <c r="E30">
        <v>0</v>
      </c>
      <c r="F30">
        <v>10</v>
      </c>
      <c r="G30">
        <v>2.6</v>
      </c>
      <c r="H30">
        <v>-140</v>
      </c>
      <c r="I30">
        <v>35</v>
      </c>
      <c r="J30" s="2">
        <v>3650</v>
      </c>
      <c r="K30" s="2">
        <v>4</v>
      </c>
      <c r="L30" s="2">
        <v>11</v>
      </c>
      <c r="M30" s="2">
        <v>1969</v>
      </c>
      <c r="N30">
        <f t="shared" si="2"/>
        <v>18.2</v>
      </c>
    </row>
    <row r="31" spans="1:21" x14ac:dyDescent="0.2">
      <c r="A31">
        <v>1</v>
      </c>
      <c r="B31">
        <v>7.5</v>
      </c>
      <c r="C31">
        <v>1</v>
      </c>
      <c r="D31">
        <v>14</v>
      </c>
      <c r="E31">
        <v>0</v>
      </c>
      <c r="F31">
        <v>22</v>
      </c>
      <c r="G31">
        <v>2.14</v>
      </c>
      <c r="H31">
        <v>170</v>
      </c>
      <c r="I31">
        <v>40</v>
      </c>
      <c r="J31" s="2">
        <v>3466</v>
      </c>
      <c r="K31" s="2">
        <v>4</v>
      </c>
      <c r="L31" s="2">
        <v>11</v>
      </c>
      <c r="M31" s="2">
        <v>1969</v>
      </c>
      <c r="N31">
        <f t="shared" si="2"/>
        <v>16.05</v>
      </c>
      <c r="S31">
        <v>2</v>
      </c>
      <c r="T31">
        <f>AVERAGE(B15,B19)</f>
        <v>6</v>
      </c>
      <c r="U31">
        <f>SUM(N15,N19)/SUM(B15,B19)</f>
        <v>2.6666666666666665</v>
      </c>
    </row>
    <row r="32" spans="1:21" x14ac:dyDescent="0.2">
      <c r="A32">
        <v>1</v>
      </c>
      <c r="B32">
        <v>9</v>
      </c>
      <c r="C32">
        <v>1</v>
      </c>
      <c r="D32">
        <v>3</v>
      </c>
      <c r="E32">
        <v>1</v>
      </c>
      <c r="F32">
        <v>12</v>
      </c>
      <c r="G32">
        <v>3.17</v>
      </c>
      <c r="H32">
        <v>-170</v>
      </c>
      <c r="I32">
        <v>52.5</v>
      </c>
      <c r="J32" s="2">
        <v>2565</v>
      </c>
      <c r="K32" s="2">
        <v>4</v>
      </c>
      <c r="L32" s="2">
        <v>12</v>
      </c>
      <c r="M32" s="2">
        <v>1969</v>
      </c>
      <c r="N32">
        <f t="shared" si="2"/>
        <v>28.53</v>
      </c>
      <c r="S32">
        <v>20</v>
      </c>
      <c r="T32">
        <f>AVERAGE(B10:B14,B17:B18,B20:B25,B27:B33)</f>
        <v>7.5250000000000004</v>
      </c>
      <c r="U32">
        <f>SUM(N10:N14,N17:N18,N20:N25,N27:N33)/SUM(B10:B14,B17:B18,B20:B25,B27:B33)</f>
        <v>3.0944850498338874</v>
      </c>
    </row>
    <row r="33" spans="1:33" x14ac:dyDescent="0.2">
      <c r="A33">
        <v>1</v>
      </c>
      <c r="B33">
        <v>7.5</v>
      </c>
      <c r="C33">
        <v>0</v>
      </c>
      <c r="D33">
        <v>24</v>
      </c>
      <c r="E33">
        <v>1</v>
      </c>
      <c r="F33">
        <v>31</v>
      </c>
      <c r="G33">
        <v>2.65</v>
      </c>
      <c r="H33">
        <v>-150</v>
      </c>
      <c r="I33">
        <v>72.5</v>
      </c>
      <c r="J33" s="2">
        <v>2338</v>
      </c>
      <c r="K33" s="2">
        <v>4</v>
      </c>
      <c r="L33" s="2">
        <v>12</v>
      </c>
      <c r="M33" s="2">
        <v>1969</v>
      </c>
      <c r="N33">
        <f t="shared" si="2"/>
        <v>19.875</v>
      </c>
      <c r="O33">
        <v>15</v>
      </c>
      <c r="P33">
        <v>24</v>
      </c>
      <c r="Q33">
        <f>AVERAGE(B10:B33)</f>
        <v>7.229166666666667</v>
      </c>
      <c r="R33">
        <f>SUM(N10:N33)/SUM(B10:B33)</f>
        <v>3.0446397694524494</v>
      </c>
      <c r="S33">
        <v>2</v>
      </c>
      <c r="T33">
        <f>AVERAGE(B16,B26)</f>
        <v>5.5</v>
      </c>
      <c r="U33">
        <f>SUM(N16,N26)/SUM(B16,B26)</f>
        <v>2.7749999999999999</v>
      </c>
      <c r="V33">
        <v>4</v>
      </c>
      <c r="W33">
        <f>AVERAGE(B10:B13)</f>
        <v>5.75</v>
      </c>
      <c r="X33">
        <f>SUM(N10:N13)/SUM(B10:B13)</f>
        <v>2.1615217391304351</v>
      </c>
      <c r="Y33">
        <v>7</v>
      </c>
      <c r="Z33">
        <f>AVERAGE(B14:B20)</f>
        <v>6.3571428571428568</v>
      </c>
      <c r="AA33">
        <f>SUM(N14:N20)/SUM(B14:B20)</f>
        <v>3.3622471910112361</v>
      </c>
      <c r="AB33">
        <v>7</v>
      </c>
      <c r="AC33">
        <f>AVERAGE(B21:B27)</f>
        <v>7.7857142857142856</v>
      </c>
      <c r="AD33">
        <f>SUM(N21:N27)/SUM(B21:B27)</f>
        <v>3.4169724770642205</v>
      </c>
      <c r="AE33">
        <v>6</v>
      </c>
      <c r="AF33">
        <f>AVERAGE(B28:B33)</f>
        <v>8.5833333333333339</v>
      </c>
      <c r="AG33">
        <f>SUM(N28:N33)/SUM(B28:B33)</f>
        <v>2.7705825242718447</v>
      </c>
    </row>
    <row r="34" spans="1:33" x14ac:dyDescent="0.2">
      <c r="S34">
        <v>10</v>
      </c>
      <c r="T34">
        <f>AVERAGE(B11,B14,B17,B18,B20:B22,B28,B30,B33)</f>
        <v>6.9</v>
      </c>
      <c r="U34">
        <f>SUM(N11,N14,N17,N18,N20:N22,N28,N30,N33)/SUM(B11,B14,B17,B18,B20:B22,B28,B30,B33)</f>
        <v>3.354855072463768</v>
      </c>
    </row>
    <row r="35" spans="1:33" ht="13.5" x14ac:dyDescent="0.25">
      <c r="A35" s="1">
        <v>1</v>
      </c>
      <c r="B35">
        <v>6</v>
      </c>
      <c r="C35">
        <v>0</v>
      </c>
      <c r="D35">
        <v>27</v>
      </c>
      <c r="E35">
        <v>0</v>
      </c>
      <c r="F35">
        <v>5</v>
      </c>
      <c r="G35">
        <v>3.1</v>
      </c>
      <c r="H35">
        <v>120</v>
      </c>
      <c r="I35">
        <v>37.5</v>
      </c>
      <c r="K35">
        <v>1</v>
      </c>
      <c r="L35">
        <v>3</v>
      </c>
      <c r="M35">
        <v>1970</v>
      </c>
      <c r="N35">
        <f t="shared" ref="N35:N41" si="3">B35*G35</f>
        <v>18.600000000000001</v>
      </c>
    </row>
    <row r="36" spans="1:33" ht="13.5" x14ac:dyDescent="0.25">
      <c r="A36" s="1">
        <v>2</v>
      </c>
      <c r="B36">
        <v>5.5</v>
      </c>
      <c r="C36">
        <v>1</v>
      </c>
      <c r="D36">
        <v>2</v>
      </c>
      <c r="E36">
        <v>0</v>
      </c>
      <c r="F36">
        <v>8</v>
      </c>
      <c r="G36">
        <v>2.84</v>
      </c>
      <c r="H36">
        <v>100</v>
      </c>
      <c r="I36">
        <v>35</v>
      </c>
      <c r="K36">
        <v>2</v>
      </c>
      <c r="L36">
        <v>5</v>
      </c>
      <c r="M36">
        <v>1970</v>
      </c>
      <c r="N36">
        <f t="shared" si="3"/>
        <v>15.62</v>
      </c>
    </row>
    <row r="37" spans="1:33" ht="13.5" x14ac:dyDescent="0.25">
      <c r="A37" s="1">
        <v>1</v>
      </c>
      <c r="B37">
        <v>7.5</v>
      </c>
      <c r="C37">
        <v>1</v>
      </c>
      <c r="D37">
        <v>4</v>
      </c>
      <c r="E37">
        <v>0</v>
      </c>
      <c r="F37">
        <v>12</v>
      </c>
      <c r="G37">
        <v>2.68</v>
      </c>
      <c r="H37">
        <v>130</v>
      </c>
      <c r="I37">
        <v>40</v>
      </c>
      <c r="K37">
        <v>2</v>
      </c>
      <c r="L37">
        <v>6</v>
      </c>
      <c r="M37">
        <v>1970</v>
      </c>
      <c r="N37">
        <f t="shared" si="3"/>
        <v>20.100000000000001</v>
      </c>
      <c r="S37">
        <v>0</v>
      </c>
      <c r="T37">
        <v>0</v>
      </c>
      <c r="U37">
        <v>0</v>
      </c>
    </row>
    <row r="38" spans="1:33" ht="13.5" x14ac:dyDescent="0.25">
      <c r="A38" s="1">
        <v>1</v>
      </c>
      <c r="B38">
        <v>5</v>
      </c>
      <c r="C38">
        <v>1</v>
      </c>
      <c r="D38">
        <v>4</v>
      </c>
      <c r="E38">
        <v>1</v>
      </c>
      <c r="F38">
        <v>9</v>
      </c>
      <c r="G38">
        <v>2.73</v>
      </c>
      <c r="H38">
        <v>-170</v>
      </c>
      <c r="I38">
        <v>45</v>
      </c>
      <c r="K38">
        <v>3</v>
      </c>
      <c r="L38">
        <v>7</v>
      </c>
      <c r="M38">
        <v>1970</v>
      </c>
      <c r="N38">
        <f t="shared" si="3"/>
        <v>13.65</v>
      </c>
      <c r="S38">
        <v>6</v>
      </c>
      <c r="T38">
        <f>AVERAGE(B35,B37:B41)</f>
        <v>7.666666666666667</v>
      </c>
      <c r="U38">
        <f>SUM(N35,N37:N41)/SUM(B35,B37:B41)</f>
        <v>2.5864130434782608</v>
      </c>
    </row>
    <row r="39" spans="1:33" ht="13.5" x14ac:dyDescent="0.25">
      <c r="A39" s="1">
        <v>1</v>
      </c>
      <c r="B39">
        <v>6</v>
      </c>
      <c r="C39">
        <v>0</v>
      </c>
      <c r="D39">
        <v>21</v>
      </c>
      <c r="E39">
        <v>0</v>
      </c>
      <c r="F39">
        <v>27</v>
      </c>
      <c r="G39">
        <v>1.97</v>
      </c>
      <c r="H39">
        <v>-150</v>
      </c>
      <c r="I39">
        <v>52.5</v>
      </c>
      <c r="K39">
        <v>3</v>
      </c>
      <c r="L39">
        <v>7</v>
      </c>
      <c r="M39">
        <v>1970</v>
      </c>
      <c r="N39">
        <f t="shared" si="3"/>
        <v>11.82</v>
      </c>
      <c r="O39">
        <v>0</v>
      </c>
      <c r="P39">
        <v>7</v>
      </c>
      <c r="Q39">
        <f>AVERAGE(B35:B41)</f>
        <v>7.3571428571428568</v>
      </c>
      <c r="R39">
        <f>SUM(N35:N41)/SUM(B35:B41)</f>
        <v>2.613495145631068</v>
      </c>
      <c r="S39">
        <v>1</v>
      </c>
      <c r="T39">
        <f>AVERAGE(B36)</f>
        <v>5.5</v>
      </c>
      <c r="U39">
        <f>SUM(N36)/SUM(B36)</f>
        <v>2.84</v>
      </c>
      <c r="V39">
        <v>1</v>
      </c>
      <c r="W39">
        <f>AVERAGE(B35)</f>
        <v>6</v>
      </c>
      <c r="X39">
        <f>SUM(N35)/SUM(B35)</f>
        <v>3.1</v>
      </c>
      <c r="Y39">
        <v>2</v>
      </c>
      <c r="Z39">
        <f>AVERAGE(B36,B37)</f>
        <v>6.5</v>
      </c>
      <c r="AA39">
        <f>SUM(N36,N37)/SUM(B36,B37)</f>
        <v>2.7476923076923074</v>
      </c>
      <c r="AB39">
        <v>3</v>
      </c>
      <c r="AC39">
        <f>AVERAGE(B38:B40)</f>
        <v>8.6666666666666661</v>
      </c>
      <c r="AD39">
        <f>SUM(N38:N40)/SUM(B38:B40)</f>
        <v>2.5949999999999998</v>
      </c>
      <c r="AE39">
        <v>1</v>
      </c>
      <c r="AF39">
        <f>AVERAGE(B41)</f>
        <v>6.5</v>
      </c>
      <c r="AG39">
        <f>SUM(N41)/SUM(B41)</f>
        <v>1.97</v>
      </c>
    </row>
    <row r="40" spans="1:33" ht="13.5" x14ac:dyDescent="0.25">
      <c r="A40" s="1">
        <v>1</v>
      </c>
      <c r="B40">
        <v>15</v>
      </c>
      <c r="C40">
        <v>0</v>
      </c>
      <c r="D40">
        <v>11</v>
      </c>
      <c r="E40">
        <v>0</v>
      </c>
      <c r="F40">
        <v>26</v>
      </c>
      <c r="G40">
        <v>2.8</v>
      </c>
      <c r="H40">
        <v>170</v>
      </c>
      <c r="I40">
        <v>40</v>
      </c>
      <c r="K40">
        <v>3</v>
      </c>
      <c r="L40">
        <v>8</v>
      </c>
      <c r="M40">
        <v>1970</v>
      </c>
      <c r="N40">
        <f t="shared" si="3"/>
        <v>42</v>
      </c>
      <c r="S40">
        <v>1</v>
      </c>
      <c r="T40">
        <v>6</v>
      </c>
      <c r="U40">
        <v>1.97</v>
      </c>
    </row>
    <row r="41" spans="1:33" ht="13.5" x14ac:dyDescent="0.25">
      <c r="A41" s="1">
        <v>1</v>
      </c>
      <c r="B41">
        <v>6.5</v>
      </c>
      <c r="C41">
        <v>0</v>
      </c>
      <c r="D41">
        <v>3</v>
      </c>
      <c r="E41">
        <v>1</v>
      </c>
      <c r="F41">
        <v>9</v>
      </c>
      <c r="G41">
        <v>1.97</v>
      </c>
      <c r="H41">
        <v>140</v>
      </c>
      <c r="I41">
        <v>40</v>
      </c>
      <c r="K41">
        <v>4</v>
      </c>
      <c r="L41">
        <v>11</v>
      </c>
      <c r="M41">
        <v>1970</v>
      </c>
      <c r="N41">
        <f t="shared" si="3"/>
        <v>12.805</v>
      </c>
    </row>
    <row r="42" spans="1:33" ht="13.5" x14ac:dyDescent="0.25">
      <c r="A42" s="1"/>
    </row>
    <row r="43" spans="1:33" ht="13.5" x14ac:dyDescent="0.25">
      <c r="A43" s="1">
        <v>1</v>
      </c>
      <c r="B43">
        <v>13</v>
      </c>
      <c r="C43">
        <v>1</v>
      </c>
      <c r="D43">
        <v>13</v>
      </c>
      <c r="E43">
        <v>1</v>
      </c>
      <c r="F43">
        <v>26</v>
      </c>
      <c r="G43">
        <v>2.02</v>
      </c>
      <c r="H43">
        <v>170</v>
      </c>
      <c r="I43">
        <v>42.5</v>
      </c>
      <c r="K43">
        <v>1</v>
      </c>
      <c r="L43">
        <v>1</v>
      </c>
      <c r="M43">
        <v>1971</v>
      </c>
      <c r="N43">
        <f t="shared" ref="N43:N62" si="4">B43*G43</f>
        <v>26.26</v>
      </c>
    </row>
    <row r="44" spans="1:33" ht="13.5" x14ac:dyDescent="0.25">
      <c r="A44" s="1">
        <v>1</v>
      </c>
      <c r="B44">
        <v>10</v>
      </c>
      <c r="C44">
        <v>0</v>
      </c>
      <c r="D44">
        <v>3</v>
      </c>
      <c r="E44">
        <v>0</v>
      </c>
      <c r="F44">
        <v>13</v>
      </c>
      <c r="G44">
        <v>3.56</v>
      </c>
      <c r="H44">
        <v>130</v>
      </c>
      <c r="I44">
        <v>37.5</v>
      </c>
      <c r="K44">
        <v>1</v>
      </c>
      <c r="L44">
        <v>2</v>
      </c>
      <c r="M44">
        <v>1971</v>
      </c>
      <c r="N44">
        <f t="shared" si="4"/>
        <v>35.6</v>
      </c>
    </row>
    <row r="45" spans="1:33" ht="13.5" x14ac:dyDescent="0.25">
      <c r="A45" s="1">
        <v>0</v>
      </c>
      <c r="B45">
        <v>5.5</v>
      </c>
      <c r="C45">
        <v>0</v>
      </c>
      <c r="D45">
        <v>2</v>
      </c>
      <c r="E45">
        <v>1</v>
      </c>
      <c r="F45">
        <v>7</v>
      </c>
      <c r="G45">
        <v>3.34</v>
      </c>
      <c r="H45">
        <v>-60</v>
      </c>
      <c r="I45">
        <v>45</v>
      </c>
      <c r="K45">
        <v>1</v>
      </c>
      <c r="L45">
        <v>3</v>
      </c>
      <c r="M45">
        <v>1971</v>
      </c>
      <c r="N45">
        <f t="shared" si="4"/>
        <v>18.369999999999997</v>
      </c>
    </row>
    <row r="46" spans="1:33" ht="13.5" x14ac:dyDescent="0.25">
      <c r="A46" s="1">
        <v>1</v>
      </c>
      <c r="B46">
        <v>6</v>
      </c>
      <c r="C46">
        <v>0</v>
      </c>
      <c r="D46">
        <v>3</v>
      </c>
      <c r="E46">
        <v>0</v>
      </c>
      <c r="F46">
        <v>9</v>
      </c>
      <c r="G46">
        <v>3.04</v>
      </c>
      <c r="H46">
        <v>140</v>
      </c>
      <c r="I46">
        <v>40</v>
      </c>
      <c r="K46">
        <v>1</v>
      </c>
      <c r="L46">
        <v>3</v>
      </c>
      <c r="M46">
        <v>1971</v>
      </c>
      <c r="N46">
        <f t="shared" si="4"/>
        <v>18.240000000000002</v>
      </c>
    </row>
    <row r="47" spans="1:33" ht="13.5" x14ac:dyDescent="0.25">
      <c r="A47" s="1">
        <v>1</v>
      </c>
      <c r="B47">
        <v>6</v>
      </c>
      <c r="C47">
        <v>0</v>
      </c>
      <c r="D47">
        <v>13</v>
      </c>
      <c r="E47">
        <v>0</v>
      </c>
      <c r="F47">
        <v>19</v>
      </c>
      <c r="G47">
        <v>2.62</v>
      </c>
      <c r="H47">
        <v>140</v>
      </c>
      <c r="I47">
        <v>40</v>
      </c>
      <c r="K47">
        <v>2</v>
      </c>
      <c r="L47">
        <v>4</v>
      </c>
      <c r="M47">
        <v>1971</v>
      </c>
      <c r="N47">
        <f t="shared" si="4"/>
        <v>15.72</v>
      </c>
    </row>
    <row r="48" spans="1:33" ht="13.5" x14ac:dyDescent="0.25">
      <c r="A48" s="1">
        <v>0</v>
      </c>
      <c r="B48">
        <v>7</v>
      </c>
      <c r="C48">
        <v>0</v>
      </c>
      <c r="D48">
        <v>16</v>
      </c>
      <c r="E48">
        <v>0</v>
      </c>
      <c r="F48">
        <v>23</v>
      </c>
      <c r="G48">
        <v>3.11</v>
      </c>
      <c r="H48">
        <v>-40</v>
      </c>
      <c r="I48">
        <v>35</v>
      </c>
      <c r="K48">
        <v>2</v>
      </c>
      <c r="L48">
        <v>4</v>
      </c>
      <c r="M48">
        <v>1971</v>
      </c>
      <c r="N48">
        <f t="shared" si="4"/>
        <v>21.77</v>
      </c>
    </row>
    <row r="49" spans="1:33" ht="13.5" x14ac:dyDescent="0.25">
      <c r="A49" s="1">
        <v>1</v>
      </c>
      <c r="B49">
        <v>9</v>
      </c>
      <c r="C49">
        <v>0</v>
      </c>
      <c r="D49">
        <v>29</v>
      </c>
      <c r="E49">
        <v>0</v>
      </c>
      <c r="F49">
        <v>7</v>
      </c>
      <c r="G49">
        <v>2.82</v>
      </c>
      <c r="H49">
        <v>150</v>
      </c>
      <c r="I49">
        <v>37.5</v>
      </c>
      <c r="K49">
        <v>2</v>
      </c>
      <c r="L49">
        <v>4</v>
      </c>
      <c r="M49">
        <v>1971</v>
      </c>
      <c r="N49">
        <f t="shared" si="4"/>
        <v>25.38</v>
      </c>
    </row>
    <row r="50" spans="1:33" ht="13.5" x14ac:dyDescent="0.25">
      <c r="A50" s="1">
        <v>1</v>
      </c>
      <c r="B50">
        <v>13.5</v>
      </c>
      <c r="C50">
        <v>0</v>
      </c>
      <c r="D50">
        <v>25</v>
      </c>
      <c r="E50">
        <v>1</v>
      </c>
      <c r="F50">
        <v>8</v>
      </c>
      <c r="G50">
        <v>3.8</v>
      </c>
      <c r="H50">
        <v>170</v>
      </c>
      <c r="I50">
        <v>45</v>
      </c>
      <c r="K50">
        <v>2</v>
      </c>
      <c r="L50">
        <v>5</v>
      </c>
      <c r="M50">
        <v>1971</v>
      </c>
      <c r="N50">
        <f t="shared" si="4"/>
        <v>51.3</v>
      </c>
    </row>
    <row r="51" spans="1:33" ht="13.5" x14ac:dyDescent="0.25">
      <c r="A51" s="1">
        <v>2</v>
      </c>
      <c r="B51">
        <v>6</v>
      </c>
      <c r="C51">
        <v>1</v>
      </c>
      <c r="D51">
        <v>10</v>
      </c>
      <c r="E51">
        <v>1</v>
      </c>
      <c r="F51">
        <v>16</v>
      </c>
      <c r="G51">
        <v>3.4</v>
      </c>
      <c r="H51">
        <v>110</v>
      </c>
      <c r="I51">
        <v>35</v>
      </c>
      <c r="K51">
        <v>2</v>
      </c>
      <c r="L51">
        <v>5</v>
      </c>
      <c r="M51">
        <v>1971</v>
      </c>
      <c r="N51">
        <f t="shared" si="4"/>
        <v>20.399999999999999</v>
      </c>
    </row>
    <row r="52" spans="1:33" ht="13.5" x14ac:dyDescent="0.25">
      <c r="A52" s="1">
        <v>1</v>
      </c>
      <c r="B52">
        <v>13</v>
      </c>
      <c r="C52">
        <v>0</v>
      </c>
      <c r="D52">
        <v>11</v>
      </c>
      <c r="E52">
        <v>0</v>
      </c>
      <c r="F52">
        <v>24</v>
      </c>
      <c r="G52">
        <v>3.41</v>
      </c>
      <c r="H52">
        <v>180</v>
      </c>
      <c r="I52">
        <v>37.5</v>
      </c>
      <c r="K52">
        <v>2</v>
      </c>
      <c r="L52">
        <v>5</v>
      </c>
      <c r="M52">
        <v>1971</v>
      </c>
      <c r="N52">
        <f t="shared" si="4"/>
        <v>44.33</v>
      </c>
    </row>
    <row r="53" spans="1:33" ht="13.5" x14ac:dyDescent="0.25">
      <c r="A53" s="1">
        <v>1</v>
      </c>
      <c r="B53">
        <v>7</v>
      </c>
      <c r="C53">
        <v>1</v>
      </c>
      <c r="D53">
        <v>20</v>
      </c>
      <c r="E53">
        <v>1</v>
      </c>
      <c r="F53">
        <v>27</v>
      </c>
      <c r="G53">
        <v>3.07</v>
      </c>
      <c r="H53">
        <v>140</v>
      </c>
      <c r="I53">
        <v>45</v>
      </c>
      <c r="K53">
        <v>2</v>
      </c>
      <c r="L53">
        <v>5</v>
      </c>
      <c r="M53">
        <v>1971</v>
      </c>
      <c r="N53">
        <f t="shared" si="4"/>
        <v>21.49</v>
      </c>
    </row>
    <row r="54" spans="1:33" ht="13.5" x14ac:dyDescent="0.25">
      <c r="A54" s="1">
        <v>1</v>
      </c>
      <c r="B54">
        <v>10.5</v>
      </c>
      <c r="C54">
        <v>0</v>
      </c>
      <c r="D54">
        <v>31</v>
      </c>
      <c r="E54">
        <v>1</v>
      </c>
      <c r="F54">
        <v>10</v>
      </c>
      <c r="G54">
        <v>3.11</v>
      </c>
      <c r="H54">
        <v>-120</v>
      </c>
      <c r="I54">
        <v>50</v>
      </c>
      <c r="K54">
        <v>2</v>
      </c>
      <c r="L54">
        <v>6</v>
      </c>
      <c r="M54">
        <v>1971</v>
      </c>
      <c r="N54">
        <f t="shared" si="4"/>
        <v>32.655000000000001</v>
      </c>
    </row>
    <row r="55" spans="1:33" ht="13.5" x14ac:dyDescent="0.25">
      <c r="A55" s="1">
        <v>1</v>
      </c>
      <c r="B55">
        <v>8</v>
      </c>
      <c r="C55">
        <v>1</v>
      </c>
      <c r="D55">
        <v>7</v>
      </c>
      <c r="E55">
        <v>1</v>
      </c>
      <c r="F55">
        <v>15</v>
      </c>
      <c r="G55">
        <v>1.06</v>
      </c>
      <c r="H55">
        <v>170</v>
      </c>
      <c r="I55">
        <v>45</v>
      </c>
      <c r="K55">
        <v>3</v>
      </c>
      <c r="L55">
        <v>7</v>
      </c>
      <c r="M55">
        <v>1971</v>
      </c>
      <c r="N55">
        <f t="shared" si="4"/>
        <v>8.48</v>
      </c>
    </row>
    <row r="56" spans="1:33" ht="13.5" x14ac:dyDescent="0.25">
      <c r="A56" s="1">
        <v>1</v>
      </c>
      <c r="B56">
        <v>11</v>
      </c>
      <c r="C56">
        <v>0</v>
      </c>
      <c r="D56">
        <v>15</v>
      </c>
      <c r="E56">
        <v>0</v>
      </c>
      <c r="F56">
        <v>26</v>
      </c>
      <c r="G56">
        <v>2.98</v>
      </c>
      <c r="H56">
        <v>160</v>
      </c>
      <c r="I56">
        <v>45</v>
      </c>
      <c r="K56">
        <v>3</v>
      </c>
      <c r="L56">
        <v>7</v>
      </c>
      <c r="M56">
        <v>1971</v>
      </c>
      <c r="N56">
        <f t="shared" si="4"/>
        <v>32.78</v>
      </c>
    </row>
    <row r="57" spans="1:33" ht="13.5" x14ac:dyDescent="0.25">
      <c r="A57" s="1">
        <v>1</v>
      </c>
      <c r="B57">
        <v>6.5</v>
      </c>
      <c r="C57">
        <v>1</v>
      </c>
      <c r="D57">
        <v>19</v>
      </c>
      <c r="E57">
        <v>0</v>
      </c>
      <c r="F57">
        <v>26</v>
      </c>
      <c r="G57">
        <v>3.8</v>
      </c>
      <c r="H57">
        <v>-70</v>
      </c>
      <c r="I57">
        <v>60</v>
      </c>
      <c r="K57">
        <v>3</v>
      </c>
      <c r="L57">
        <v>7</v>
      </c>
      <c r="M57">
        <v>1971</v>
      </c>
      <c r="N57">
        <f t="shared" si="4"/>
        <v>24.7</v>
      </c>
    </row>
    <row r="58" spans="1:33" ht="13.5" x14ac:dyDescent="0.25">
      <c r="A58" s="1">
        <v>1</v>
      </c>
      <c r="B58">
        <v>9</v>
      </c>
      <c r="C58">
        <v>1</v>
      </c>
      <c r="D58">
        <v>1</v>
      </c>
      <c r="E58">
        <v>1</v>
      </c>
      <c r="F58">
        <v>10</v>
      </c>
      <c r="G58">
        <v>3.25</v>
      </c>
      <c r="H58">
        <v>160</v>
      </c>
      <c r="I58">
        <v>45</v>
      </c>
      <c r="K58">
        <v>3</v>
      </c>
      <c r="L58">
        <v>8</v>
      </c>
      <c r="M58">
        <v>1971</v>
      </c>
      <c r="N58">
        <f t="shared" si="4"/>
        <v>29.25</v>
      </c>
    </row>
    <row r="59" spans="1:33" ht="13.5" x14ac:dyDescent="0.25">
      <c r="A59" s="1">
        <v>1</v>
      </c>
      <c r="B59">
        <v>8.5</v>
      </c>
      <c r="C59">
        <v>1</v>
      </c>
      <c r="D59">
        <v>16</v>
      </c>
      <c r="E59">
        <v>0</v>
      </c>
      <c r="F59">
        <v>25</v>
      </c>
      <c r="G59">
        <v>2.44</v>
      </c>
      <c r="H59">
        <v>150</v>
      </c>
      <c r="I59">
        <v>45</v>
      </c>
      <c r="K59">
        <v>3</v>
      </c>
      <c r="L59">
        <v>8</v>
      </c>
      <c r="M59">
        <v>1971</v>
      </c>
      <c r="N59">
        <f t="shared" si="4"/>
        <v>20.74</v>
      </c>
    </row>
    <row r="60" spans="1:33" ht="13.5" x14ac:dyDescent="0.25">
      <c r="A60" s="1">
        <v>0</v>
      </c>
      <c r="B60">
        <v>6</v>
      </c>
      <c r="C60">
        <v>0</v>
      </c>
      <c r="D60">
        <v>27</v>
      </c>
      <c r="E60">
        <v>0</v>
      </c>
      <c r="F60">
        <v>2</v>
      </c>
      <c r="G60">
        <v>3.39</v>
      </c>
      <c r="H60">
        <v>-50</v>
      </c>
      <c r="I60">
        <v>35</v>
      </c>
      <c r="K60">
        <v>3</v>
      </c>
      <c r="L60">
        <v>8</v>
      </c>
      <c r="M60">
        <v>1971</v>
      </c>
      <c r="N60">
        <f t="shared" si="4"/>
        <v>20.34</v>
      </c>
      <c r="S60">
        <v>3</v>
      </c>
      <c r="T60">
        <f>AVERAGE(B45,B48,B60)</f>
        <v>6.166666666666667</v>
      </c>
      <c r="U60">
        <f>SUM(N45,N48,N60)/SUM(B45,B48,B60)</f>
        <v>3.2691891891891895</v>
      </c>
    </row>
    <row r="61" spans="1:33" ht="13.5" x14ac:dyDescent="0.25">
      <c r="A61" s="1">
        <v>1</v>
      </c>
      <c r="B61">
        <v>5</v>
      </c>
      <c r="C61">
        <v>0</v>
      </c>
      <c r="D61">
        <v>7</v>
      </c>
      <c r="E61">
        <v>0</v>
      </c>
      <c r="F61">
        <v>12</v>
      </c>
      <c r="G61">
        <v>1.92</v>
      </c>
      <c r="H61">
        <v>170</v>
      </c>
      <c r="I61">
        <v>45</v>
      </c>
      <c r="K61">
        <v>4</v>
      </c>
      <c r="L61">
        <v>11</v>
      </c>
      <c r="M61">
        <v>1971</v>
      </c>
      <c r="N61">
        <f t="shared" si="4"/>
        <v>9.6</v>
      </c>
      <c r="S61">
        <v>17</v>
      </c>
      <c r="T61">
        <f>AVERAGE(B43,B44,B46,B47,B49:B50,B52:B59,B61,B62)</f>
        <v>9.125</v>
      </c>
      <c r="U61">
        <f>SUM(N43,N44,N46,N47,N49:N50,N52:N59,N61,N62)/SUM(B43,B44,B46,B47,B49:B50,B52:B59,B61,B62)</f>
        <v>2.9186643835616444</v>
      </c>
    </row>
    <row r="62" spans="1:33" ht="13.5" x14ac:dyDescent="0.25">
      <c r="A62" s="1">
        <v>1</v>
      </c>
      <c r="B62">
        <v>10</v>
      </c>
      <c r="C62">
        <v>0</v>
      </c>
      <c r="D62">
        <v>10</v>
      </c>
      <c r="E62">
        <v>0</v>
      </c>
      <c r="F62">
        <v>20</v>
      </c>
      <c r="G62">
        <v>2.96</v>
      </c>
      <c r="H62">
        <v>170</v>
      </c>
      <c r="I62">
        <v>40</v>
      </c>
      <c r="K62">
        <v>4</v>
      </c>
      <c r="L62">
        <v>12</v>
      </c>
      <c r="M62">
        <v>1971</v>
      </c>
      <c r="N62">
        <f t="shared" si="4"/>
        <v>29.6</v>
      </c>
      <c r="O62">
        <v>22.5</v>
      </c>
      <c r="P62">
        <v>20</v>
      </c>
      <c r="Q62">
        <f>AVERAGE(B43:B62)</f>
        <v>8.5250000000000004</v>
      </c>
      <c r="R62">
        <f>SUM(N43:N62)/SUM(B43:B62)</f>
        <v>2.9736363636363636</v>
      </c>
      <c r="S62">
        <v>1</v>
      </c>
      <c r="T62">
        <f>AVERAGE(B51)</f>
        <v>6</v>
      </c>
      <c r="U62">
        <f>SUM(N51)/SUM(B51)</f>
        <v>3.4</v>
      </c>
      <c r="V62">
        <v>4</v>
      </c>
      <c r="W62">
        <f>AVERAGE(B43:B46)</f>
        <v>8.625</v>
      </c>
      <c r="X62">
        <f>SUM(N43:N46)/SUM(B43:B46)</f>
        <v>2.8542028985507244</v>
      </c>
      <c r="Y62">
        <v>8</v>
      </c>
      <c r="Z62">
        <f>AVERAGE(B47:B54)</f>
        <v>9</v>
      </c>
      <c r="AA62">
        <f>SUM(N47:N54)/SUM(B47:B54)</f>
        <v>3.236736111111111</v>
      </c>
      <c r="AB62">
        <v>6</v>
      </c>
      <c r="AC62">
        <f>AVERAGE(B55:B60)</f>
        <v>8.1666666666666661</v>
      </c>
      <c r="AD62">
        <f>SUM(N55:N60)/SUM(B55:B60)</f>
        <v>2.7814285714285711</v>
      </c>
      <c r="AE62">
        <v>2</v>
      </c>
      <c r="AF62">
        <f>AVERAGE(B61,B62)</f>
        <v>7.5</v>
      </c>
      <c r="AG62">
        <f>SUM(N61,N62)/SUM(B61,B62)</f>
        <v>2.6133333333333337</v>
      </c>
    </row>
    <row r="63" spans="1:33" ht="13.5" x14ac:dyDescent="0.25">
      <c r="A63" s="1"/>
      <c r="S63">
        <v>2</v>
      </c>
      <c r="T63">
        <f>AVERAGE(B54,B57)</f>
        <v>8.5</v>
      </c>
      <c r="U63">
        <f>SUM(N54,N57)/SUM(B54,B57)</f>
        <v>3.3738235294117649</v>
      </c>
    </row>
    <row r="64" spans="1:33" ht="13.5" x14ac:dyDescent="0.25">
      <c r="A64" s="1">
        <v>1</v>
      </c>
      <c r="B64">
        <v>13</v>
      </c>
      <c r="C64">
        <v>0</v>
      </c>
      <c r="D64">
        <v>8</v>
      </c>
      <c r="E64">
        <v>0</v>
      </c>
      <c r="F64">
        <v>21</v>
      </c>
      <c r="G64">
        <v>2.75</v>
      </c>
      <c r="H64">
        <v>-150</v>
      </c>
      <c r="I64">
        <v>45</v>
      </c>
      <c r="K64">
        <v>1</v>
      </c>
      <c r="L64">
        <v>1</v>
      </c>
      <c r="M64">
        <v>1972</v>
      </c>
      <c r="N64">
        <f t="shared" ref="N64:N84" si="5">B64*G64</f>
        <v>35.75</v>
      </c>
    </row>
    <row r="65" spans="1:21" ht="13.5" x14ac:dyDescent="0.25">
      <c r="A65" s="1">
        <v>1</v>
      </c>
      <c r="B65">
        <v>7</v>
      </c>
      <c r="C65">
        <v>0</v>
      </c>
      <c r="D65">
        <v>7</v>
      </c>
      <c r="E65">
        <v>0</v>
      </c>
      <c r="F65">
        <v>14</v>
      </c>
      <c r="G65">
        <v>3.16</v>
      </c>
      <c r="H65">
        <v>140</v>
      </c>
      <c r="I65">
        <v>40</v>
      </c>
      <c r="K65">
        <v>1</v>
      </c>
      <c r="L65">
        <v>2</v>
      </c>
      <c r="M65">
        <v>1972</v>
      </c>
      <c r="N65">
        <f t="shared" si="5"/>
        <v>22.12</v>
      </c>
    </row>
    <row r="66" spans="1:21" ht="13.5" x14ac:dyDescent="0.25">
      <c r="A66" s="1">
        <v>1</v>
      </c>
      <c r="B66">
        <v>15</v>
      </c>
      <c r="C66">
        <v>0</v>
      </c>
      <c r="D66">
        <v>11</v>
      </c>
      <c r="E66">
        <v>0</v>
      </c>
      <c r="F66">
        <v>26</v>
      </c>
      <c r="G66">
        <v>1.98</v>
      </c>
      <c r="H66">
        <v>180</v>
      </c>
      <c r="I66">
        <v>42.5</v>
      </c>
      <c r="K66">
        <v>2</v>
      </c>
      <c r="L66">
        <v>4</v>
      </c>
      <c r="M66">
        <v>1972</v>
      </c>
      <c r="N66">
        <f t="shared" si="5"/>
        <v>29.7</v>
      </c>
    </row>
    <row r="67" spans="1:21" ht="13.5" x14ac:dyDescent="0.25">
      <c r="A67" s="1">
        <v>1</v>
      </c>
      <c r="B67">
        <v>5</v>
      </c>
      <c r="C67">
        <v>0</v>
      </c>
      <c r="D67">
        <v>3</v>
      </c>
      <c r="E67">
        <v>0</v>
      </c>
      <c r="F67">
        <v>8</v>
      </c>
      <c r="G67">
        <v>2.17</v>
      </c>
      <c r="H67">
        <v>130</v>
      </c>
      <c r="I67">
        <v>35</v>
      </c>
      <c r="K67">
        <v>2</v>
      </c>
      <c r="L67">
        <v>5</v>
      </c>
      <c r="M67">
        <v>1972</v>
      </c>
      <c r="N67">
        <f t="shared" si="5"/>
        <v>10.85</v>
      </c>
    </row>
    <row r="68" spans="1:21" ht="13.5" x14ac:dyDescent="0.25">
      <c r="A68" s="1">
        <v>1</v>
      </c>
      <c r="B68">
        <v>7</v>
      </c>
      <c r="C68">
        <v>0</v>
      </c>
      <c r="D68">
        <v>7</v>
      </c>
      <c r="E68">
        <v>0</v>
      </c>
      <c r="F68">
        <v>14</v>
      </c>
      <c r="G68">
        <v>2.94</v>
      </c>
      <c r="H68">
        <v>-130</v>
      </c>
      <c r="I68">
        <v>45</v>
      </c>
      <c r="K68">
        <v>2</v>
      </c>
      <c r="L68">
        <v>5</v>
      </c>
      <c r="M68">
        <v>1972</v>
      </c>
      <c r="N68">
        <f t="shared" si="5"/>
        <v>20.58</v>
      </c>
    </row>
    <row r="69" spans="1:21" ht="13.5" x14ac:dyDescent="0.25">
      <c r="A69" s="1">
        <v>1</v>
      </c>
      <c r="B69">
        <v>26</v>
      </c>
      <c r="C69">
        <v>0</v>
      </c>
      <c r="D69">
        <v>16</v>
      </c>
      <c r="E69">
        <v>0</v>
      </c>
      <c r="F69">
        <v>11</v>
      </c>
      <c r="G69">
        <v>3.11</v>
      </c>
      <c r="H69">
        <v>170</v>
      </c>
      <c r="I69">
        <v>52.5</v>
      </c>
      <c r="K69">
        <v>2</v>
      </c>
      <c r="L69">
        <v>5</v>
      </c>
      <c r="M69">
        <v>1972</v>
      </c>
      <c r="N69">
        <f t="shared" si="5"/>
        <v>80.86</v>
      </c>
    </row>
    <row r="70" spans="1:21" ht="13.5" x14ac:dyDescent="0.25">
      <c r="A70" s="1">
        <v>0</v>
      </c>
      <c r="B70">
        <v>5</v>
      </c>
      <c r="C70">
        <v>0</v>
      </c>
      <c r="D70">
        <v>20</v>
      </c>
      <c r="E70">
        <v>0</v>
      </c>
      <c r="F70">
        <v>25</v>
      </c>
      <c r="G70">
        <v>3.35</v>
      </c>
      <c r="H70">
        <v>20</v>
      </c>
      <c r="I70">
        <v>50</v>
      </c>
      <c r="K70">
        <v>2</v>
      </c>
      <c r="L70">
        <v>5</v>
      </c>
      <c r="M70">
        <v>1972</v>
      </c>
      <c r="N70">
        <f t="shared" si="5"/>
        <v>16.75</v>
      </c>
    </row>
    <row r="71" spans="1:21" ht="13.5" x14ac:dyDescent="0.25">
      <c r="A71" s="1">
        <v>2</v>
      </c>
      <c r="B71">
        <v>5</v>
      </c>
      <c r="C71">
        <v>0</v>
      </c>
      <c r="D71">
        <v>26</v>
      </c>
      <c r="E71">
        <v>0</v>
      </c>
      <c r="F71">
        <v>31</v>
      </c>
      <c r="G71">
        <v>3.88</v>
      </c>
      <c r="H71">
        <v>130</v>
      </c>
      <c r="I71">
        <v>37.5</v>
      </c>
      <c r="K71">
        <v>2</v>
      </c>
      <c r="L71">
        <v>5</v>
      </c>
      <c r="M71">
        <v>1972</v>
      </c>
      <c r="N71">
        <f t="shared" si="5"/>
        <v>19.399999999999999</v>
      </c>
    </row>
    <row r="72" spans="1:21" ht="13.5" x14ac:dyDescent="0.25">
      <c r="A72" s="1">
        <v>0</v>
      </c>
      <c r="B72">
        <v>6</v>
      </c>
      <c r="C72">
        <v>0</v>
      </c>
      <c r="D72">
        <v>24</v>
      </c>
      <c r="E72">
        <v>0</v>
      </c>
      <c r="F72">
        <v>30</v>
      </c>
      <c r="G72">
        <v>3.32</v>
      </c>
      <c r="H72">
        <v>-40</v>
      </c>
      <c r="I72">
        <v>55</v>
      </c>
      <c r="K72">
        <v>2</v>
      </c>
      <c r="L72">
        <v>5</v>
      </c>
      <c r="M72">
        <v>1972</v>
      </c>
      <c r="N72">
        <f t="shared" si="5"/>
        <v>19.919999999999998</v>
      </c>
    </row>
    <row r="73" spans="1:21" ht="13.5" x14ac:dyDescent="0.25">
      <c r="A73" s="1">
        <v>1</v>
      </c>
      <c r="B73">
        <v>5</v>
      </c>
      <c r="C73">
        <v>1</v>
      </c>
      <c r="D73">
        <v>11</v>
      </c>
      <c r="E73">
        <v>1</v>
      </c>
      <c r="F73">
        <v>16</v>
      </c>
      <c r="G73">
        <v>3.31</v>
      </c>
      <c r="H73">
        <v>130</v>
      </c>
      <c r="I73">
        <v>35</v>
      </c>
      <c r="K73">
        <v>2</v>
      </c>
      <c r="L73">
        <v>6</v>
      </c>
      <c r="M73">
        <v>1972</v>
      </c>
      <c r="N73">
        <f t="shared" si="5"/>
        <v>16.55</v>
      </c>
    </row>
    <row r="74" spans="1:21" ht="13.5" x14ac:dyDescent="0.25">
      <c r="A74" s="1">
        <v>0</v>
      </c>
      <c r="B74">
        <v>5</v>
      </c>
      <c r="C74">
        <v>1</v>
      </c>
      <c r="D74">
        <v>26</v>
      </c>
      <c r="E74">
        <v>1</v>
      </c>
      <c r="F74">
        <v>1</v>
      </c>
      <c r="G74">
        <v>3.7</v>
      </c>
      <c r="H74">
        <v>40</v>
      </c>
      <c r="I74">
        <v>35</v>
      </c>
      <c r="K74">
        <v>2</v>
      </c>
      <c r="L74">
        <v>6</v>
      </c>
      <c r="M74">
        <v>1972</v>
      </c>
      <c r="N74">
        <f t="shared" si="5"/>
        <v>18.5</v>
      </c>
    </row>
    <row r="75" spans="1:21" ht="13.5" x14ac:dyDescent="0.25">
      <c r="A75" s="1">
        <v>1</v>
      </c>
      <c r="B75">
        <v>6</v>
      </c>
      <c r="C75">
        <v>0</v>
      </c>
      <c r="D75">
        <v>20</v>
      </c>
      <c r="E75">
        <v>0</v>
      </c>
      <c r="F75">
        <v>26</v>
      </c>
      <c r="G75">
        <v>2.88</v>
      </c>
      <c r="H75">
        <v>-140</v>
      </c>
      <c r="I75">
        <v>55</v>
      </c>
      <c r="K75">
        <v>3</v>
      </c>
      <c r="L75">
        <v>7</v>
      </c>
      <c r="M75">
        <v>1972</v>
      </c>
      <c r="N75">
        <f t="shared" si="5"/>
        <v>17.28</v>
      </c>
    </row>
    <row r="76" spans="1:21" ht="13.5" x14ac:dyDescent="0.25">
      <c r="A76" s="1">
        <v>1</v>
      </c>
      <c r="B76">
        <v>7</v>
      </c>
      <c r="C76">
        <v>1</v>
      </c>
      <c r="D76">
        <v>3</v>
      </c>
      <c r="E76">
        <v>1</v>
      </c>
      <c r="F76">
        <v>10</v>
      </c>
      <c r="G76">
        <v>3.28</v>
      </c>
      <c r="H76">
        <v>160</v>
      </c>
      <c r="I76">
        <v>45</v>
      </c>
      <c r="K76">
        <v>3</v>
      </c>
      <c r="L76">
        <v>8</v>
      </c>
      <c r="M76">
        <v>1972</v>
      </c>
      <c r="N76">
        <f t="shared" si="5"/>
        <v>22.959999999999997</v>
      </c>
    </row>
    <row r="77" spans="1:21" ht="13.5" x14ac:dyDescent="0.25">
      <c r="A77" s="1">
        <v>1</v>
      </c>
      <c r="B77">
        <v>5</v>
      </c>
      <c r="C77">
        <v>0</v>
      </c>
      <c r="D77">
        <v>19</v>
      </c>
      <c r="E77">
        <v>0</v>
      </c>
      <c r="F77">
        <v>24</v>
      </c>
      <c r="G77">
        <v>3.38</v>
      </c>
      <c r="H77">
        <v>-110</v>
      </c>
      <c r="I77">
        <v>47.5</v>
      </c>
      <c r="K77">
        <v>3</v>
      </c>
      <c r="L77">
        <v>8</v>
      </c>
      <c r="M77">
        <v>1972</v>
      </c>
      <c r="N77">
        <f t="shared" si="5"/>
        <v>16.899999999999999</v>
      </c>
    </row>
    <row r="78" spans="1:21" ht="13.5" x14ac:dyDescent="0.25">
      <c r="A78" s="1">
        <v>0</v>
      </c>
      <c r="B78">
        <v>7</v>
      </c>
      <c r="C78">
        <v>0</v>
      </c>
      <c r="D78">
        <v>29</v>
      </c>
      <c r="E78">
        <v>0</v>
      </c>
      <c r="F78">
        <v>5</v>
      </c>
      <c r="G78">
        <v>4.3600000000000003</v>
      </c>
      <c r="H78">
        <v>30</v>
      </c>
      <c r="I78">
        <v>40</v>
      </c>
      <c r="K78">
        <v>3</v>
      </c>
      <c r="L78">
        <v>9</v>
      </c>
      <c r="M78">
        <v>1972</v>
      </c>
      <c r="N78">
        <f t="shared" si="5"/>
        <v>30.520000000000003</v>
      </c>
    </row>
    <row r="79" spans="1:21" ht="13.5" x14ac:dyDescent="0.25">
      <c r="A79" s="1">
        <v>0</v>
      </c>
      <c r="B79">
        <v>6</v>
      </c>
      <c r="C79">
        <v>0</v>
      </c>
      <c r="D79">
        <v>9</v>
      </c>
      <c r="E79">
        <v>0</v>
      </c>
      <c r="F79">
        <v>15</v>
      </c>
      <c r="G79">
        <v>4.2699999999999996</v>
      </c>
      <c r="H79">
        <v>20</v>
      </c>
      <c r="I79">
        <v>30</v>
      </c>
      <c r="K79">
        <v>4</v>
      </c>
      <c r="L79">
        <v>11</v>
      </c>
      <c r="M79">
        <v>1972</v>
      </c>
      <c r="N79">
        <f t="shared" si="5"/>
        <v>25.619999999999997</v>
      </c>
      <c r="S79">
        <v>5</v>
      </c>
      <c r="T79">
        <f>AVERAGE(B70,B72,B74,B78,B79)</f>
        <v>5.8</v>
      </c>
      <c r="U79">
        <f>SUM(N70,N72,N74,N78,N79)/SUM(B70,B72,B74,B78,B79)</f>
        <v>3.8382758620689654</v>
      </c>
    </row>
    <row r="80" spans="1:21" ht="13.5" x14ac:dyDescent="0.25">
      <c r="A80" s="1">
        <v>2</v>
      </c>
      <c r="B80">
        <v>5</v>
      </c>
      <c r="C80">
        <v>0</v>
      </c>
      <c r="D80">
        <v>26</v>
      </c>
      <c r="E80">
        <v>0</v>
      </c>
      <c r="F80">
        <v>1</v>
      </c>
      <c r="G80">
        <v>2.39</v>
      </c>
      <c r="H80">
        <v>120</v>
      </c>
      <c r="I80">
        <v>37.5</v>
      </c>
      <c r="K80">
        <v>4</v>
      </c>
      <c r="L80">
        <v>11</v>
      </c>
      <c r="M80">
        <v>1972</v>
      </c>
      <c r="N80">
        <f t="shared" si="5"/>
        <v>11.950000000000001</v>
      </c>
      <c r="S80">
        <v>11</v>
      </c>
      <c r="T80">
        <f>AVERAGE(B64:B69, B73,B75,B76,B77,B81)</f>
        <v>10.318181818181818</v>
      </c>
      <c r="U80">
        <f>SUM(N64:N69, N73,N75,N76,N77,N81)/SUM(B64:B69, B73,B75,B76,B77,B81)</f>
        <v>2.6552863436123348</v>
      </c>
    </row>
    <row r="81" spans="1:33" ht="13.5" x14ac:dyDescent="0.25">
      <c r="A81" s="1">
        <v>1</v>
      </c>
      <c r="B81">
        <v>17.5</v>
      </c>
      <c r="C81">
        <v>1</v>
      </c>
      <c r="D81">
        <v>12</v>
      </c>
      <c r="E81">
        <v>0</v>
      </c>
      <c r="F81">
        <v>30</v>
      </c>
      <c r="G81">
        <v>1.59</v>
      </c>
      <c r="H81">
        <v>-160</v>
      </c>
      <c r="I81">
        <v>55</v>
      </c>
      <c r="K81">
        <v>4</v>
      </c>
      <c r="L81">
        <v>12</v>
      </c>
      <c r="M81">
        <v>1972</v>
      </c>
      <c r="N81">
        <f t="shared" si="5"/>
        <v>27.825000000000003</v>
      </c>
      <c r="O81">
        <v>12</v>
      </c>
      <c r="P81">
        <v>18</v>
      </c>
      <c r="Q81">
        <f>AVERAGE(B64:B81)</f>
        <v>8.4722222222222214</v>
      </c>
      <c r="R81">
        <f>SUM(N64:N81)/SUM(B64:B81)</f>
        <v>2.9117049180327861</v>
      </c>
      <c r="S81">
        <v>2</v>
      </c>
      <c r="T81">
        <f>AVERAGE(B71,B80)</f>
        <v>5</v>
      </c>
      <c r="U81">
        <f>SUM(N71,N80)/SUM(B71,B80)</f>
        <v>3.1350000000000002</v>
      </c>
      <c r="V81">
        <v>2</v>
      </c>
      <c r="W81">
        <f>AVERAGE(B64:B65)</f>
        <v>10</v>
      </c>
      <c r="X81">
        <f>SUM(N64:N65)/SUM(B64:B65)</f>
        <v>2.8935000000000004</v>
      </c>
      <c r="Y81">
        <v>9</v>
      </c>
      <c r="Z81">
        <f>AVERAGE(B66:B74)</f>
        <v>8.7777777777777786</v>
      </c>
      <c r="AA81">
        <f>SUM(N66:N74)/SUM(B66:B74)</f>
        <v>2.9507594936708861</v>
      </c>
      <c r="AB81">
        <v>4</v>
      </c>
      <c r="AC81">
        <f>AVERAGE(B75:B78)</f>
        <v>6.25</v>
      </c>
      <c r="AD81">
        <f>SUM(N75:N78)/SUM(B75:B78)</f>
        <v>3.5063999999999997</v>
      </c>
      <c r="AE81">
        <v>3</v>
      </c>
      <c r="AF81">
        <f>AVERAGE(B79:B81)</f>
        <v>9.5</v>
      </c>
      <c r="AG81">
        <f>SUM(N79:N81)/SUM(B79:B81)</f>
        <v>2.2945614035087725</v>
      </c>
    </row>
    <row r="82" spans="1:33" ht="13.5" x14ac:dyDescent="0.25">
      <c r="A82" s="1"/>
      <c r="N82">
        <f t="shared" si="5"/>
        <v>0</v>
      </c>
      <c r="S82">
        <v>5</v>
      </c>
      <c r="T82">
        <f>AVERAGE(B64,B68, B75,B77,B81)</f>
        <v>9.6999999999999993</v>
      </c>
      <c r="U82">
        <f>SUM(N64,N68, N75,N77,N81)/SUM(B64,B68, B75,B77,B81)</f>
        <v>2.4398969072164949</v>
      </c>
    </row>
    <row r="83" spans="1:33" ht="13.5" x14ac:dyDescent="0.25">
      <c r="A83" s="1">
        <v>1</v>
      </c>
      <c r="B83">
        <v>5</v>
      </c>
      <c r="C83">
        <v>1</v>
      </c>
      <c r="D83">
        <v>18</v>
      </c>
      <c r="E83">
        <v>1</v>
      </c>
      <c r="F83">
        <v>23</v>
      </c>
      <c r="G83">
        <v>2.7</v>
      </c>
      <c r="H83">
        <v>-170</v>
      </c>
      <c r="I83">
        <v>50</v>
      </c>
      <c r="K83">
        <v>1</v>
      </c>
      <c r="L83">
        <v>3</v>
      </c>
      <c r="M83">
        <v>1973</v>
      </c>
      <c r="N83">
        <f t="shared" si="5"/>
        <v>13.5</v>
      </c>
    </row>
    <row r="84" spans="1:33" ht="13.5" x14ac:dyDescent="0.25">
      <c r="A84" s="1">
        <v>1</v>
      </c>
      <c r="B84">
        <v>10</v>
      </c>
      <c r="C84">
        <v>0</v>
      </c>
      <c r="D84">
        <v>23</v>
      </c>
      <c r="E84">
        <v>0</v>
      </c>
      <c r="F84">
        <v>2</v>
      </c>
      <c r="G84">
        <v>2.2400000000000002</v>
      </c>
      <c r="H84">
        <v>-170</v>
      </c>
      <c r="I84">
        <v>45</v>
      </c>
      <c r="K84">
        <v>1</v>
      </c>
      <c r="L84">
        <v>3</v>
      </c>
      <c r="M84">
        <v>1973</v>
      </c>
      <c r="N84">
        <f t="shared" si="5"/>
        <v>22.400000000000002</v>
      </c>
    </row>
    <row r="85" spans="1:33" ht="13.5" x14ac:dyDescent="0.25">
      <c r="A85" s="1">
        <v>1</v>
      </c>
      <c r="B85">
        <v>7</v>
      </c>
      <c r="C85">
        <v>0</v>
      </c>
      <c r="D85">
        <v>16</v>
      </c>
      <c r="E85">
        <v>0</v>
      </c>
      <c r="F85">
        <v>23</v>
      </c>
      <c r="G85">
        <v>2.87</v>
      </c>
      <c r="H85">
        <v>-120</v>
      </c>
      <c r="I85">
        <v>45</v>
      </c>
      <c r="K85">
        <v>2</v>
      </c>
      <c r="L85">
        <v>4</v>
      </c>
      <c r="M85">
        <v>1973</v>
      </c>
      <c r="N85">
        <f t="shared" ref="N85:N98" si="6">B85*G85</f>
        <v>20.09</v>
      </c>
    </row>
    <row r="86" spans="1:33" ht="13.5" x14ac:dyDescent="0.25">
      <c r="A86" s="1">
        <v>1</v>
      </c>
      <c r="B86">
        <v>7.5</v>
      </c>
      <c r="C86">
        <v>0</v>
      </c>
      <c r="D86">
        <v>4</v>
      </c>
      <c r="E86">
        <v>1</v>
      </c>
      <c r="F86">
        <v>11</v>
      </c>
      <c r="G86">
        <v>1.99</v>
      </c>
      <c r="H86">
        <v>-120</v>
      </c>
      <c r="I86">
        <v>62.5</v>
      </c>
      <c r="K86">
        <v>2</v>
      </c>
      <c r="L86">
        <v>5</v>
      </c>
      <c r="M86">
        <v>1973</v>
      </c>
      <c r="N86">
        <f t="shared" si="6"/>
        <v>14.925000000000001</v>
      </c>
    </row>
    <row r="87" spans="1:33" ht="13.5" x14ac:dyDescent="0.25">
      <c r="A87" s="1">
        <v>1</v>
      </c>
      <c r="B87">
        <v>6</v>
      </c>
      <c r="C87">
        <v>0</v>
      </c>
      <c r="D87">
        <v>11</v>
      </c>
      <c r="E87">
        <v>0</v>
      </c>
      <c r="F87">
        <v>17</v>
      </c>
      <c r="G87">
        <v>2.5499999999999998</v>
      </c>
      <c r="H87">
        <v>-140</v>
      </c>
      <c r="I87">
        <v>50</v>
      </c>
      <c r="K87">
        <v>2</v>
      </c>
      <c r="L87">
        <v>5</v>
      </c>
      <c r="M87">
        <v>1973</v>
      </c>
      <c r="N87">
        <f t="shared" si="6"/>
        <v>15.299999999999999</v>
      </c>
    </row>
    <row r="88" spans="1:33" ht="13.5" x14ac:dyDescent="0.25">
      <c r="A88" s="1">
        <v>2</v>
      </c>
      <c r="B88">
        <v>5</v>
      </c>
      <c r="C88">
        <v>1</v>
      </c>
      <c r="D88">
        <v>29</v>
      </c>
      <c r="E88">
        <v>1</v>
      </c>
      <c r="F88">
        <v>3</v>
      </c>
      <c r="G88">
        <v>3.05</v>
      </c>
      <c r="H88">
        <v>80</v>
      </c>
      <c r="I88">
        <v>35</v>
      </c>
      <c r="K88">
        <v>2</v>
      </c>
      <c r="L88">
        <v>5</v>
      </c>
      <c r="M88">
        <v>1973</v>
      </c>
      <c r="N88">
        <f t="shared" si="6"/>
        <v>15.25</v>
      </c>
    </row>
    <row r="89" spans="1:33" ht="13.5" x14ac:dyDescent="0.25">
      <c r="A89" s="1">
        <v>1</v>
      </c>
      <c r="B89">
        <v>21</v>
      </c>
      <c r="C89">
        <v>0</v>
      </c>
      <c r="D89">
        <v>16</v>
      </c>
      <c r="E89">
        <v>0</v>
      </c>
      <c r="F89">
        <v>6</v>
      </c>
      <c r="G89">
        <v>3.01</v>
      </c>
      <c r="H89">
        <v>-160</v>
      </c>
      <c r="I89">
        <v>55</v>
      </c>
      <c r="K89">
        <v>2</v>
      </c>
      <c r="L89">
        <v>5</v>
      </c>
      <c r="M89">
        <v>1973</v>
      </c>
      <c r="N89">
        <f t="shared" si="6"/>
        <v>63.209999999999994</v>
      </c>
    </row>
    <row r="90" spans="1:33" ht="13.5" x14ac:dyDescent="0.25">
      <c r="A90" s="1">
        <v>0</v>
      </c>
      <c r="B90">
        <v>5</v>
      </c>
      <c r="C90">
        <v>0</v>
      </c>
      <c r="D90">
        <v>9</v>
      </c>
      <c r="E90">
        <v>0</v>
      </c>
      <c r="F90">
        <v>14</v>
      </c>
      <c r="G90">
        <v>3.72</v>
      </c>
      <c r="H90">
        <v>20</v>
      </c>
      <c r="I90">
        <v>35</v>
      </c>
      <c r="K90">
        <v>2</v>
      </c>
      <c r="L90">
        <v>6</v>
      </c>
      <c r="M90">
        <v>1973</v>
      </c>
      <c r="N90">
        <f t="shared" si="6"/>
        <v>18.600000000000001</v>
      </c>
    </row>
    <row r="91" spans="1:33" ht="13.5" x14ac:dyDescent="0.25">
      <c r="A91" s="1">
        <v>1</v>
      </c>
      <c r="B91">
        <v>18</v>
      </c>
      <c r="C91">
        <v>0</v>
      </c>
      <c r="D91">
        <v>4</v>
      </c>
      <c r="E91">
        <v>0</v>
      </c>
      <c r="F91">
        <v>22</v>
      </c>
      <c r="G91">
        <v>2.86</v>
      </c>
      <c r="H91">
        <v>140</v>
      </c>
      <c r="I91">
        <v>35</v>
      </c>
      <c r="K91">
        <v>3</v>
      </c>
      <c r="L91">
        <v>7</v>
      </c>
      <c r="M91">
        <v>1973</v>
      </c>
      <c r="N91">
        <f t="shared" si="6"/>
        <v>51.48</v>
      </c>
    </row>
    <row r="92" spans="1:33" ht="13.5" x14ac:dyDescent="0.25">
      <c r="A92" s="1">
        <v>1</v>
      </c>
      <c r="B92">
        <v>5.5</v>
      </c>
      <c r="C92">
        <v>1</v>
      </c>
      <c r="D92">
        <v>4</v>
      </c>
      <c r="E92">
        <v>0</v>
      </c>
      <c r="F92">
        <v>10</v>
      </c>
      <c r="G92">
        <v>1.67</v>
      </c>
      <c r="H92">
        <v>-120</v>
      </c>
      <c r="I92">
        <v>65</v>
      </c>
      <c r="K92">
        <v>3</v>
      </c>
      <c r="L92">
        <v>7</v>
      </c>
      <c r="M92">
        <v>1973</v>
      </c>
      <c r="N92">
        <f t="shared" si="6"/>
        <v>9.1849999999999987</v>
      </c>
    </row>
    <row r="93" spans="1:33" ht="13.5" x14ac:dyDescent="0.25">
      <c r="A93" s="1">
        <v>0</v>
      </c>
      <c r="B93">
        <v>5.5</v>
      </c>
      <c r="C93">
        <v>0</v>
      </c>
      <c r="D93">
        <v>16</v>
      </c>
      <c r="E93">
        <v>1</v>
      </c>
      <c r="F93">
        <v>21</v>
      </c>
      <c r="G93">
        <v>3.45</v>
      </c>
      <c r="H93">
        <v>-60</v>
      </c>
      <c r="I93">
        <v>55</v>
      </c>
      <c r="K93">
        <v>3</v>
      </c>
      <c r="L93">
        <v>7</v>
      </c>
      <c r="M93">
        <v>1973</v>
      </c>
      <c r="N93">
        <f t="shared" si="6"/>
        <v>18.975000000000001</v>
      </c>
    </row>
    <row r="94" spans="1:33" ht="13.5" x14ac:dyDescent="0.25">
      <c r="A94" s="1">
        <v>1</v>
      </c>
      <c r="B94">
        <v>6.5</v>
      </c>
      <c r="C94">
        <v>0</v>
      </c>
      <c r="D94">
        <v>28</v>
      </c>
      <c r="E94">
        <v>1</v>
      </c>
      <c r="F94">
        <v>3</v>
      </c>
      <c r="G94">
        <v>3.67</v>
      </c>
      <c r="H94">
        <v>150</v>
      </c>
      <c r="I94">
        <v>45</v>
      </c>
      <c r="K94">
        <v>3</v>
      </c>
      <c r="L94">
        <v>7</v>
      </c>
      <c r="M94">
        <v>1973</v>
      </c>
      <c r="N94">
        <f t="shared" si="6"/>
        <v>23.855</v>
      </c>
    </row>
    <row r="95" spans="1:33" ht="13.5" x14ac:dyDescent="0.25">
      <c r="A95" s="1">
        <v>1</v>
      </c>
      <c r="B95">
        <v>5.5</v>
      </c>
      <c r="C95">
        <v>1</v>
      </c>
      <c r="D95">
        <v>3</v>
      </c>
      <c r="E95">
        <v>0</v>
      </c>
      <c r="F95">
        <v>9</v>
      </c>
      <c r="G95">
        <v>3.43</v>
      </c>
      <c r="H95">
        <v>180</v>
      </c>
      <c r="I95">
        <v>47.5</v>
      </c>
      <c r="K95">
        <v>3</v>
      </c>
      <c r="L95">
        <v>9</v>
      </c>
      <c r="M95">
        <v>1973</v>
      </c>
      <c r="N95">
        <f t="shared" si="6"/>
        <v>18.865000000000002</v>
      </c>
      <c r="S95">
        <v>2</v>
      </c>
      <c r="T95">
        <f>AVERAGE(B90,B93)</f>
        <v>5.25</v>
      </c>
      <c r="U95">
        <f>SUM(N90,N93)/SUM(B90,B93)</f>
        <v>3.5785714285714287</v>
      </c>
    </row>
    <row r="96" spans="1:33" ht="13.5" x14ac:dyDescent="0.25">
      <c r="A96" s="1">
        <v>1</v>
      </c>
      <c r="B96">
        <v>7</v>
      </c>
      <c r="C96">
        <v>0</v>
      </c>
      <c r="D96">
        <v>22</v>
      </c>
      <c r="E96">
        <v>0</v>
      </c>
      <c r="F96">
        <v>29</v>
      </c>
      <c r="G96">
        <v>2.6</v>
      </c>
      <c r="H96">
        <v>180</v>
      </c>
      <c r="I96">
        <v>55</v>
      </c>
      <c r="K96">
        <v>4</v>
      </c>
      <c r="L96">
        <v>11</v>
      </c>
      <c r="M96">
        <v>1973</v>
      </c>
      <c r="N96">
        <f t="shared" si="6"/>
        <v>18.2</v>
      </c>
      <c r="S96">
        <v>13</v>
      </c>
      <c r="T96">
        <f>AVERAGE(B83:B87,B89,B91,B92,B94,B95,B97,B98)</f>
        <v>8.7916666666666661</v>
      </c>
      <c r="U96">
        <f>SUM(N83:N87,N89,N91,N92,N94,N95,N97,N98)/SUM(B83:B87,B89,B91,B92,B94,B95,B97,B98)</f>
        <v>2.8379620853080567</v>
      </c>
    </row>
    <row r="97" spans="1:33" ht="13.5" x14ac:dyDescent="0.25">
      <c r="A97" s="1">
        <v>1</v>
      </c>
      <c r="B97">
        <v>8</v>
      </c>
      <c r="C97">
        <v>0</v>
      </c>
      <c r="D97">
        <v>8</v>
      </c>
      <c r="E97">
        <v>0</v>
      </c>
      <c r="F97">
        <v>16</v>
      </c>
      <c r="G97">
        <v>3.59</v>
      </c>
      <c r="H97">
        <v>130</v>
      </c>
      <c r="I97">
        <v>35</v>
      </c>
      <c r="K97">
        <v>4</v>
      </c>
      <c r="L97">
        <v>12</v>
      </c>
      <c r="M97">
        <v>1973</v>
      </c>
      <c r="N97">
        <f t="shared" si="6"/>
        <v>28.72</v>
      </c>
      <c r="O97">
        <v>22</v>
      </c>
      <c r="P97">
        <v>16</v>
      </c>
      <c r="Q97">
        <f>AVERAGE(B83:B98)</f>
        <v>8</v>
      </c>
      <c r="R97">
        <f>SUM(N83:N98)/SUM(B83:B98)</f>
        <v>2.8939843750000005</v>
      </c>
      <c r="S97">
        <v>1</v>
      </c>
      <c r="T97">
        <f>AVERAGE(B88)</f>
        <v>5</v>
      </c>
      <c r="U97">
        <f>SUM(N88)/SUM(B88)</f>
        <v>3.05</v>
      </c>
      <c r="V97">
        <v>2</v>
      </c>
      <c r="W97">
        <f>AVERAGE(B83,B84)</f>
        <v>7.5</v>
      </c>
      <c r="X97">
        <f>SUM(N83,N84)/SUM(B83,B84)</f>
        <v>2.3933333333333335</v>
      </c>
      <c r="Y97">
        <v>6</v>
      </c>
      <c r="Z97">
        <f>AVERAGE(B85:B90)</f>
        <v>8.5833333333333339</v>
      </c>
      <c r="AA97">
        <f>SUM(N85:N90)/SUM(B85:B90)</f>
        <v>2.8616504854368925</v>
      </c>
      <c r="AB97">
        <v>5</v>
      </c>
      <c r="AC97">
        <f>AVERAGE(B91:B95)</f>
        <v>8.1999999999999993</v>
      </c>
      <c r="AD97">
        <f>SUM(N91:N95)/SUM(B91:B95)</f>
        <v>2.9843902439024386</v>
      </c>
      <c r="AE97">
        <v>3</v>
      </c>
      <c r="AF97">
        <f>AVERAGE(B96:B98)</f>
        <v>6.833333333333333</v>
      </c>
      <c r="AG97">
        <f>SUM(N96:N98)/SUM(B96:B98)</f>
        <v>3.1607317073170731</v>
      </c>
    </row>
    <row r="98" spans="1:33" ht="13.5" x14ac:dyDescent="0.25">
      <c r="A98" s="1">
        <v>1</v>
      </c>
      <c r="B98">
        <v>5.5</v>
      </c>
      <c r="C98">
        <v>0</v>
      </c>
      <c r="D98">
        <v>21</v>
      </c>
      <c r="E98">
        <v>1</v>
      </c>
      <c r="F98">
        <v>26</v>
      </c>
      <c r="G98">
        <v>3.25</v>
      </c>
      <c r="H98">
        <v>160</v>
      </c>
      <c r="I98">
        <v>45</v>
      </c>
      <c r="K98">
        <v>4</v>
      </c>
      <c r="L98">
        <v>12</v>
      </c>
      <c r="M98">
        <v>1973</v>
      </c>
      <c r="N98">
        <f t="shared" si="6"/>
        <v>17.875</v>
      </c>
      <c r="S98">
        <v>5</v>
      </c>
      <c r="T98">
        <f>AVERAGE(B85:B87,B89,B92)</f>
        <v>9.4</v>
      </c>
      <c r="U98">
        <f>SUM(N85:N87,N89,N92)/SUM(B85:B87,B89,B92)</f>
        <v>2.610851063829787</v>
      </c>
    </row>
    <row r="99" spans="1:33" ht="13.5" x14ac:dyDescent="0.25">
      <c r="A99" s="1"/>
    </row>
    <row r="100" spans="1:33" ht="13.5" x14ac:dyDescent="0.25">
      <c r="A100" s="1">
        <v>1</v>
      </c>
      <c r="B100">
        <v>11</v>
      </c>
      <c r="C100">
        <v>1</v>
      </c>
      <c r="D100">
        <v>20</v>
      </c>
      <c r="E100">
        <v>1</v>
      </c>
      <c r="F100">
        <v>31</v>
      </c>
      <c r="G100">
        <v>2.1800000000000002</v>
      </c>
      <c r="H100">
        <v>150</v>
      </c>
      <c r="I100">
        <v>40</v>
      </c>
      <c r="K100">
        <v>1</v>
      </c>
      <c r="L100">
        <v>3</v>
      </c>
      <c r="M100">
        <v>1974</v>
      </c>
      <c r="N100">
        <f t="shared" ref="N100:N116" si="7">B100*G100</f>
        <v>23.98</v>
      </c>
    </row>
    <row r="101" spans="1:33" ht="13.5" x14ac:dyDescent="0.25">
      <c r="A101" s="1">
        <v>1</v>
      </c>
      <c r="B101">
        <v>5</v>
      </c>
      <c r="C101">
        <v>0</v>
      </c>
      <c r="D101">
        <v>15</v>
      </c>
      <c r="E101">
        <v>0</v>
      </c>
      <c r="F101">
        <v>20</v>
      </c>
      <c r="G101">
        <v>2.0099999999999998</v>
      </c>
      <c r="H101">
        <v>-170</v>
      </c>
      <c r="I101">
        <v>40</v>
      </c>
      <c r="K101">
        <v>2</v>
      </c>
      <c r="L101">
        <v>4</v>
      </c>
      <c r="M101">
        <v>1974</v>
      </c>
      <c r="N101">
        <f t="shared" si="7"/>
        <v>10.049999999999999</v>
      </c>
    </row>
    <row r="102" spans="1:33" ht="13.5" x14ac:dyDescent="0.25">
      <c r="A102" s="1">
        <v>1</v>
      </c>
      <c r="B102">
        <v>5</v>
      </c>
      <c r="C102">
        <v>0</v>
      </c>
      <c r="D102">
        <v>19</v>
      </c>
      <c r="E102">
        <v>0</v>
      </c>
      <c r="F102">
        <v>24</v>
      </c>
      <c r="G102">
        <v>2.5099999999999998</v>
      </c>
      <c r="H102">
        <v>140</v>
      </c>
      <c r="I102">
        <v>40</v>
      </c>
      <c r="K102">
        <v>2</v>
      </c>
      <c r="L102">
        <v>4</v>
      </c>
      <c r="M102">
        <v>1974</v>
      </c>
      <c r="N102">
        <f t="shared" si="7"/>
        <v>12.549999999999999</v>
      </c>
    </row>
    <row r="103" spans="1:33" ht="13.5" x14ac:dyDescent="0.25">
      <c r="A103" s="1">
        <v>2</v>
      </c>
      <c r="B103">
        <v>6</v>
      </c>
      <c r="C103">
        <v>1</v>
      </c>
      <c r="D103">
        <v>28</v>
      </c>
      <c r="E103">
        <v>1</v>
      </c>
      <c r="F103">
        <v>4</v>
      </c>
      <c r="G103">
        <v>2.11</v>
      </c>
      <c r="H103">
        <v>110</v>
      </c>
      <c r="I103">
        <v>35</v>
      </c>
      <c r="K103">
        <v>2</v>
      </c>
      <c r="L103">
        <v>4</v>
      </c>
      <c r="M103">
        <v>1974</v>
      </c>
      <c r="N103">
        <f t="shared" si="7"/>
        <v>12.66</v>
      </c>
    </row>
    <row r="104" spans="1:33" ht="13.5" x14ac:dyDescent="0.25">
      <c r="A104" s="1">
        <v>2</v>
      </c>
      <c r="B104">
        <v>9</v>
      </c>
      <c r="C104">
        <v>0</v>
      </c>
      <c r="D104">
        <v>28</v>
      </c>
      <c r="E104">
        <v>0</v>
      </c>
      <c r="F104">
        <v>7</v>
      </c>
      <c r="G104">
        <v>2.64</v>
      </c>
      <c r="H104">
        <v>170</v>
      </c>
      <c r="I104">
        <v>47.5</v>
      </c>
      <c r="K104">
        <v>2</v>
      </c>
      <c r="L104">
        <v>5</v>
      </c>
      <c r="M104">
        <v>1974</v>
      </c>
      <c r="N104">
        <f t="shared" si="7"/>
        <v>23.76</v>
      </c>
    </row>
    <row r="105" spans="1:33" ht="13.5" x14ac:dyDescent="0.25">
      <c r="A105" s="1">
        <v>1</v>
      </c>
      <c r="B105">
        <v>5</v>
      </c>
      <c r="C105">
        <v>0</v>
      </c>
      <c r="D105">
        <v>25</v>
      </c>
      <c r="E105">
        <v>0</v>
      </c>
      <c r="F105">
        <v>30</v>
      </c>
      <c r="G105">
        <v>2.29</v>
      </c>
      <c r="H105">
        <v>140</v>
      </c>
      <c r="I105">
        <v>35</v>
      </c>
      <c r="K105">
        <v>2</v>
      </c>
      <c r="L105">
        <v>5</v>
      </c>
      <c r="M105">
        <v>1974</v>
      </c>
      <c r="N105">
        <f t="shared" si="7"/>
        <v>11.45</v>
      </c>
    </row>
    <row r="106" spans="1:33" ht="13.5" x14ac:dyDescent="0.25">
      <c r="A106" s="1">
        <v>1</v>
      </c>
      <c r="B106">
        <v>7</v>
      </c>
      <c r="C106">
        <v>0</v>
      </c>
      <c r="D106">
        <v>7</v>
      </c>
      <c r="E106">
        <v>0</v>
      </c>
      <c r="F106">
        <v>14</v>
      </c>
      <c r="G106">
        <v>3.42</v>
      </c>
      <c r="H106">
        <v>120</v>
      </c>
      <c r="I106">
        <v>35</v>
      </c>
      <c r="K106">
        <v>2</v>
      </c>
      <c r="L106">
        <v>6</v>
      </c>
      <c r="M106">
        <v>1974</v>
      </c>
      <c r="N106">
        <f t="shared" si="7"/>
        <v>23.939999999999998</v>
      </c>
    </row>
    <row r="107" spans="1:33" ht="13.5" x14ac:dyDescent="0.25">
      <c r="A107" s="1">
        <v>2</v>
      </c>
      <c r="B107">
        <v>5</v>
      </c>
      <c r="C107">
        <v>1</v>
      </c>
      <c r="D107">
        <v>13</v>
      </c>
      <c r="E107">
        <v>1</v>
      </c>
      <c r="F107">
        <v>18</v>
      </c>
      <c r="G107">
        <v>2.4700000000000002</v>
      </c>
      <c r="H107">
        <v>50</v>
      </c>
      <c r="I107">
        <v>35</v>
      </c>
      <c r="K107">
        <v>2</v>
      </c>
      <c r="L107">
        <v>6</v>
      </c>
      <c r="M107">
        <v>1974</v>
      </c>
      <c r="N107">
        <f t="shared" si="7"/>
        <v>12.350000000000001</v>
      </c>
    </row>
    <row r="108" spans="1:33" ht="13.5" x14ac:dyDescent="0.25">
      <c r="A108" s="1">
        <v>2</v>
      </c>
      <c r="B108">
        <v>15.5</v>
      </c>
      <c r="C108">
        <v>1</v>
      </c>
      <c r="D108">
        <v>20</v>
      </c>
      <c r="E108">
        <v>0</v>
      </c>
      <c r="F108">
        <v>6</v>
      </c>
      <c r="G108">
        <v>2.13</v>
      </c>
      <c r="H108">
        <v>180</v>
      </c>
      <c r="I108">
        <v>55</v>
      </c>
      <c r="K108">
        <v>2</v>
      </c>
      <c r="L108">
        <v>6</v>
      </c>
      <c r="M108">
        <v>1974</v>
      </c>
      <c r="N108">
        <f t="shared" si="7"/>
        <v>33.015000000000001</v>
      </c>
    </row>
    <row r="109" spans="1:33" ht="13.5" x14ac:dyDescent="0.25">
      <c r="A109" s="1">
        <v>1</v>
      </c>
      <c r="B109">
        <v>10.5</v>
      </c>
      <c r="C109">
        <v>0</v>
      </c>
      <c r="D109">
        <v>1</v>
      </c>
      <c r="E109">
        <v>1</v>
      </c>
      <c r="F109">
        <v>11</v>
      </c>
      <c r="G109">
        <v>2.63</v>
      </c>
      <c r="H109">
        <v>160</v>
      </c>
      <c r="I109">
        <v>45</v>
      </c>
      <c r="K109">
        <v>2</v>
      </c>
      <c r="L109">
        <v>6</v>
      </c>
      <c r="M109">
        <v>1974</v>
      </c>
      <c r="N109">
        <f t="shared" si="7"/>
        <v>27.614999999999998</v>
      </c>
    </row>
    <row r="110" spans="1:33" ht="13.5" x14ac:dyDescent="0.25">
      <c r="A110" s="1">
        <v>1</v>
      </c>
      <c r="B110">
        <v>6</v>
      </c>
      <c r="C110">
        <v>0</v>
      </c>
      <c r="D110">
        <v>22</v>
      </c>
      <c r="E110">
        <v>0</v>
      </c>
      <c r="F110">
        <v>28</v>
      </c>
      <c r="G110">
        <v>3.36</v>
      </c>
      <c r="H110">
        <v>150</v>
      </c>
      <c r="I110">
        <v>45</v>
      </c>
      <c r="K110">
        <v>3</v>
      </c>
      <c r="L110">
        <v>8</v>
      </c>
      <c r="M110">
        <v>1974</v>
      </c>
      <c r="N110">
        <f t="shared" si="7"/>
        <v>20.16</v>
      </c>
    </row>
    <row r="111" spans="1:33" ht="13.5" x14ac:dyDescent="0.25">
      <c r="A111" s="1">
        <v>1</v>
      </c>
      <c r="B111">
        <v>7</v>
      </c>
      <c r="C111">
        <v>0</v>
      </c>
      <c r="D111">
        <v>28</v>
      </c>
      <c r="E111">
        <v>0</v>
      </c>
      <c r="F111">
        <v>5</v>
      </c>
      <c r="G111">
        <v>1.78</v>
      </c>
      <c r="H111">
        <v>-120</v>
      </c>
      <c r="I111">
        <v>50</v>
      </c>
      <c r="K111">
        <v>3</v>
      </c>
      <c r="L111">
        <v>8</v>
      </c>
      <c r="M111">
        <v>1974</v>
      </c>
      <c r="N111">
        <f t="shared" si="7"/>
        <v>12.46</v>
      </c>
    </row>
    <row r="112" spans="1:33" ht="13.5" x14ac:dyDescent="0.25">
      <c r="A112" s="1">
        <v>1</v>
      </c>
      <c r="B112">
        <v>6</v>
      </c>
      <c r="C112">
        <v>0</v>
      </c>
      <c r="D112">
        <v>3</v>
      </c>
      <c r="E112">
        <v>1</v>
      </c>
      <c r="F112">
        <v>9</v>
      </c>
      <c r="G112">
        <v>4.08</v>
      </c>
      <c r="H112">
        <v>-170</v>
      </c>
      <c r="I112">
        <v>57.5</v>
      </c>
      <c r="K112">
        <v>3</v>
      </c>
      <c r="L112">
        <v>8</v>
      </c>
      <c r="M112">
        <v>1974</v>
      </c>
      <c r="N112">
        <f t="shared" si="7"/>
        <v>24.48</v>
      </c>
    </row>
    <row r="113" spans="1:33" ht="13.5" x14ac:dyDescent="0.25">
      <c r="A113" s="1">
        <v>1</v>
      </c>
      <c r="B113">
        <v>6.5</v>
      </c>
      <c r="C113">
        <v>0</v>
      </c>
      <c r="D113">
        <v>25</v>
      </c>
      <c r="E113">
        <v>1</v>
      </c>
      <c r="F113">
        <v>31</v>
      </c>
      <c r="G113">
        <v>2.41</v>
      </c>
      <c r="H113">
        <v>180</v>
      </c>
      <c r="I113">
        <v>40</v>
      </c>
      <c r="K113">
        <v>3</v>
      </c>
      <c r="L113">
        <v>9</v>
      </c>
      <c r="M113">
        <v>1974</v>
      </c>
      <c r="N113">
        <f t="shared" si="7"/>
        <v>15.665000000000001</v>
      </c>
    </row>
    <row r="114" spans="1:33" ht="13.5" x14ac:dyDescent="0.25">
      <c r="A114" s="1">
        <v>1</v>
      </c>
      <c r="B114">
        <v>6.5</v>
      </c>
      <c r="C114">
        <v>0</v>
      </c>
      <c r="D114">
        <v>30</v>
      </c>
      <c r="E114">
        <v>0</v>
      </c>
      <c r="F114">
        <v>6</v>
      </c>
      <c r="G114">
        <v>2.65</v>
      </c>
      <c r="H114">
        <v>160</v>
      </c>
      <c r="I114">
        <v>45</v>
      </c>
      <c r="K114">
        <v>4</v>
      </c>
      <c r="L114">
        <v>10</v>
      </c>
      <c r="M114">
        <v>1974</v>
      </c>
      <c r="N114">
        <f t="shared" si="7"/>
        <v>17.224999999999998</v>
      </c>
      <c r="S114">
        <v>0</v>
      </c>
      <c r="T114">
        <v>0</v>
      </c>
      <c r="U114">
        <v>0</v>
      </c>
    </row>
    <row r="115" spans="1:33" ht="13.5" x14ac:dyDescent="0.25">
      <c r="A115" s="1">
        <v>1</v>
      </c>
      <c r="B115">
        <v>7</v>
      </c>
      <c r="C115">
        <v>1</v>
      </c>
      <c r="D115">
        <v>21</v>
      </c>
      <c r="E115">
        <v>1</v>
      </c>
      <c r="F115">
        <v>28</v>
      </c>
      <c r="G115">
        <v>3.08</v>
      </c>
      <c r="H115">
        <v>160</v>
      </c>
      <c r="I115">
        <v>40</v>
      </c>
      <c r="K115">
        <v>4</v>
      </c>
      <c r="L115">
        <v>11</v>
      </c>
      <c r="M115">
        <v>1974</v>
      </c>
      <c r="N115">
        <f t="shared" si="7"/>
        <v>21.560000000000002</v>
      </c>
      <c r="S115">
        <v>13</v>
      </c>
      <c r="T115">
        <f>AVERAGE(B100:B102,B105,B106,B109:B116)</f>
        <v>6.884615384615385</v>
      </c>
      <c r="U115">
        <f>SUM(N100:N102,N105,N106,N109:N116)/SUM(B100:B100,B105,B106,B109:B116)</f>
        <v>3.083584905660377</v>
      </c>
    </row>
    <row r="116" spans="1:33" ht="13.5" x14ac:dyDescent="0.25">
      <c r="A116" s="1">
        <v>1</v>
      </c>
      <c r="B116">
        <v>7</v>
      </c>
      <c r="C116">
        <v>0</v>
      </c>
      <c r="D116">
        <v>1</v>
      </c>
      <c r="E116">
        <v>0</v>
      </c>
      <c r="F116">
        <v>9</v>
      </c>
      <c r="G116">
        <v>3.43</v>
      </c>
      <c r="H116">
        <v>80</v>
      </c>
      <c r="I116">
        <v>45</v>
      </c>
      <c r="K116">
        <v>4</v>
      </c>
      <c r="L116">
        <v>11</v>
      </c>
      <c r="M116">
        <v>1974</v>
      </c>
      <c r="N116">
        <f t="shared" si="7"/>
        <v>24.01</v>
      </c>
      <c r="O116">
        <v>14.5</v>
      </c>
      <c r="P116">
        <v>17</v>
      </c>
      <c r="Q116">
        <f>AVERAGE(B100:B116)</f>
        <v>7.3529411764705879</v>
      </c>
      <c r="R116">
        <f>SUM(N100:N116)/SUM(B100:B116)</f>
        <v>2.61544</v>
      </c>
      <c r="S116">
        <v>4</v>
      </c>
      <c r="T116">
        <f>AVERAGE(B103,B104,B107,B108)</f>
        <v>8.875</v>
      </c>
      <c r="U116">
        <f>SUM(N103,N104,N107,N108)/SUM(B103,B104,B107,B108)</f>
        <v>2.3038028169014084</v>
      </c>
      <c r="V116">
        <v>1</v>
      </c>
      <c r="W116">
        <f>AVERAGE(B100)</f>
        <v>11</v>
      </c>
      <c r="X116">
        <f>SUM(N100)/SUM(B100)</f>
        <v>2.1800000000000002</v>
      </c>
      <c r="Y116">
        <v>9</v>
      </c>
      <c r="Z116">
        <f>AVERAGE(B101:B109)</f>
        <v>7.5555555555555554</v>
      </c>
      <c r="AA116">
        <f>SUM(N101:N109)/SUM(B101:B109)</f>
        <v>2.4616176470588234</v>
      </c>
      <c r="AB116">
        <v>4</v>
      </c>
      <c r="AC116">
        <f>AVERAGE(B110:B113)</f>
        <v>6.375</v>
      </c>
      <c r="AD116">
        <f>SUM(N110:N113)/SUM(B110:B113)</f>
        <v>2.8535294117647063</v>
      </c>
      <c r="AE116">
        <v>3</v>
      </c>
      <c r="AF116">
        <f>AVERAGE(B114:B116)</f>
        <v>6.833333333333333</v>
      </c>
      <c r="AG116">
        <f>SUM(N114:N116)/SUM(B114:B116)</f>
        <v>3.0631707317073174</v>
      </c>
    </row>
    <row r="117" spans="1:33" ht="13.5" x14ac:dyDescent="0.25">
      <c r="A117" s="1"/>
      <c r="S117">
        <v>2</v>
      </c>
      <c r="T117">
        <f>AVERAGE(B111:B112)</f>
        <v>6.5</v>
      </c>
      <c r="U117">
        <f>SUM(N111:N112)/SUM(B111:B112)</f>
        <v>2.8415384615384616</v>
      </c>
    </row>
    <row r="118" spans="1:33" ht="13.5" x14ac:dyDescent="0.25">
      <c r="A118" s="1">
        <v>1</v>
      </c>
      <c r="B118">
        <v>7</v>
      </c>
      <c r="C118">
        <v>0</v>
      </c>
      <c r="D118">
        <v>9</v>
      </c>
      <c r="E118">
        <v>0</v>
      </c>
      <c r="F118">
        <v>16</v>
      </c>
      <c r="G118">
        <v>3.85</v>
      </c>
      <c r="H118">
        <v>170</v>
      </c>
      <c r="I118">
        <v>45</v>
      </c>
      <c r="K118">
        <v>1</v>
      </c>
      <c r="L118">
        <v>1</v>
      </c>
      <c r="M118">
        <v>1975</v>
      </c>
      <c r="N118">
        <f t="shared" ref="N118:N124" si="8">B118*G118</f>
        <v>26.95</v>
      </c>
    </row>
    <row r="119" spans="1:33" ht="13.5" x14ac:dyDescent="0.25">
      <c r="A119" s="1">
        <v>1</v>
      </c>
      <c r="B119">
        <v>5</v>
      </c>
      <c r="C119">
        <v>0</v>
      </c>
      <c r="D119">
        <v>23</v>
      </c>
      <c r="E119">
        <v>0</v>
      </c>
      <c r="F119">
        <v>28</v>
      </c>
      <c r="G119">
        <v>1.55</v>
      </c>
      <c r="H119">
        <v>180</v>
      </c>
      <c r="I119">
        <v>55</v>
      </c>
      <c r="K119">
        <v>1</v>
      </c>
      <c r="L119">
        <v>1</v>
      </c>
      <c r="M119">
        <v>1975</v>
      </c>
      <c r="N119">
        <f t="shared" si="8"/>
        <v>7.75</v>
      </c>
    </row>
    <row r="120" spans="1:33" ht="13.5" x14ac:dyDescent="0.25">
      <c r="A120" s="1">
        <v>2</v>
      </c>
      <c r="B120">
        <v>5</v>
      </c>
      <c r="C120">
        <v>0</v>
      </c>
      <c r="D120">
        <v>7</v>
      </c>
      <c r="E120">
        <v>0</v>
      </c>
      <c r="F120">
        <v>12</v>
      </c>
      <c r="G120">
        <v>1.8</v>
      </c>
      <c r="H120">
        <v>110</v>
      </c>
      <c r="I120">
        <v>45</v>
      </c>
      <c r="K120">
        <v>1</v>
      </c>
      <c r="L120">
        <v>3</v>
      </c>
      <c r="M120">
        <v>1975</v>
      </c>
      <c r="N120">
        <f t="shared" si="8"/>
        <v>9</v>
      </c>
    </row>
    <row r="121" spans="1:33" ht="13.5" x14ac:dyDescent="0.25">
      <c r="A121" s="1">
        <v>1</v>
      </c>
      <c r="B121">
        <v>6</v>
      </c>
      <c r="C121">
        <v>0</v>
      </c>
      <c r="D121">
        <v>20</v>
      </c>
      <c r="E121">
        <v>0</v>
      </c>
      <c r="F121">
        <v>26</v>
      </c>
      <c r="G121">
        <v>3.56</v>
      </c>
      <c r="H121">
        <v>150</v>
      </c>
      <c r="I121">
        <v>47.5</v>
      </c>
      <c r="K121">
        <v>2</v>
      </c>
      <c r="L121">
        <v>6</v>
      </c>
      <c r="M121">
        <v>1975</v>
      </c>
      <c r="N121">
        <f t="shared" si="8"/>
        <v>21.36</v>
      </c>
    </row>
    <row r="122" spans="1:33" ht="13.5" x14ac:dyDescent="0.25">
      <c r="A122" s="1">
        <v>1</v>
      </c>
      <c r="B122">
        <v>5</v>
      </c>
      <c r="C122">
        <v>0</v>
      </c>
      <c r="D122">
        <v>3</v>
      </c>
      <c r="E122">
        <v>0</v>
      </c>
      <c r="F122">
        <v>8</v>
      </c>
      <c r="G122">
        <v>2.88</v>
      </c>
      <c r="H122">
        <v>-120</v>
      </c>
      <c r="I122">
        <v>45</v>
      </c>
      <c r="K122">
        <v>3</v>
      </c>
      <c r="L122">
        <v>7</v>
      </c>
      <c r="M122">
        <v>1975</v>
      </c>
      <c r="N122">
        <f t="shared" si="8"/>
        <v>14.399999999999999</v>
      </c>
      <c r="S122">
        <v>0</v>
      </c>
      <c r="T122">
        <v>0</v>
      </c>
      <c r="U122">
        <v>0</v>
      </c>
    </row>
    <row r="123" spans="1:33" ht="13.5" x14ac:dyDescent="0.25">
      <c r="A123" s="1">
        <v>2</v>
      </c>
      <c r="B123">
        <v>5</v>
      </c>
      <c r="C123">
        <v>0</v>
      </c>
      <c r="D123">
        <v>9</v>
      </c>
      <c r="E123">
        <v>0</v>
      </c>
      <c r="F123">
        <v>14</v>
      </c>
      <c r="G123">
        <v>1.81</v>
      </c>
      <c r="H123">
        <v>105</v>
      </c>
      <c r="I123">
        <v>45</v>
      </c>
      <c r="K123">
        <v>3</v>
      </c>
      <c r="L123">
        <v>8</v>
      </c>
      <c r="M123">
        <v>1975</v>
      </c>
      <c r="N123">
        <f t="shared" si="8"/>
        <v>9.0500000000000007</v>
      </c>
      <c r="S123">
        <v>5</v>
      </c>
      <c r="T123">
        <f>AVERAGE(B118,B119,B121,B122,B124)</f>
        <v>5.6</v>
      </c>
      <c r="U123">
        <f>SUM(N118,N119,N121,N122,N124)/SUM(B118,B119,B121,B122,B124)</f>
        <v>3.1789285714285715</v>
      </c>
    </row>
    <row r="124" spans="1:33" ht="13.5" x14ac:dyDescent="0.25">
      <c r="A124" s="1">
        <v>1</v>
      </c>
      <c r="B124">
        <v>5</v>
      </c>
      <c r="C124">
        <v>0</v>
      </c>
      <c r="D124">
        <v>9</v>
      </c>
      <c r="E124">
        <v>0</v>
      </c>
      <c r="F124">
        <v>14</v>
      </c>
      <c r="G124">
        <v>3.71</v>
      </c>
      <c r="H124">
        <v>105</v>
      </c>
      <c r="I124">
        <v>42.5</v>
      </c>
      <c r="K124">
        <v>4</v>
      </c>
      <c r="L124">
        <v>10</v>
      </c>
      <c r="M124">
        <v>1975</v>
      </c>
      <c r="N124">
        <f t="shared" si="8"/>
        <v>18.55</v>
      </c>
      <c r="O124">
        <v>0</v>
      </c>
      <c r="P124">
        <v>7</v>
      </c>
      <c r="Q124">
        <f>AVERAGE(B118:B124)</f>
        <v>5.4285714285714288</v>
      </c>
      <c r="R124">
        <f>SUM(N118:N124)/SUM(B118:B124)</f>
        <v>2.8173684210526315</v>
      </c>
      <c r="S124">
        <v>2</v>
      </c>
      <c r="T124">
        <f>AVERAGE(B120, B123)</f>
        <v>5</v>
      </c>
      <c r="U124">
        <f>SUM(N120,N123)/SUM(B120,B123)</f>
        <v>1.8050000000000002</v>
      </c>
      <c r="V124">
        <v>3</v>
      </c>
      <c r="W124">
        <f>AVERAGE(B118:B120)</f>
        <v>5.666666666666667</v>
      </c>
      <c r="X124">
        <f>SUM(N118:N120)/SUM(B118:B120)</f>
        <v>2.5705882352941178</v>
      </c>
      <c r="Y124">
        <v>1</v>
      </c>
      <c r="Z124">
        <f>AVERAGE(B121)</f>
        <v>6</v>
      </c>
      <c r="AA124">
        <f>SUM(N121)/SUM(B121)</f>
        <v>3.56</v>
      </c>
      <c r="AB124">
        <v>2</v>
      </c>
      <c r="AC124">
        <f>AVERAGE(B122:B123)</f>
        <v>5</v>
      </c>
      <c r="AD124">
        <f>SUM(N122:N123)/SUM(B122:B123)</f>
        <v>2.3449999999999998</v>
      </c>
      <c r="AE124">
        <v>1</v>
      </c>
      <c r="AF124">
        <f>AVERAGE(B124)</f>
        <v>5</v>
      </c>
      <c r="AG124">
        <f>SUM(N124)/SUM(B124)</f>
        <v>3.71</v>
      </c>
    </row>
    <row r="125" spans="1:33" ht="13.5" x14ac:dyDescent="0.25">
      <c r="A125" s="1"/>
      <c r="S125">
        <v>1</v>
      </c>
      <c r="T125">
        <v>5</v>
      </c>
      <c r="U125">
        <v>2.68</v>
      </c>
    </row>
    <row r="126" spans="1:33" ht="13.5" x14ac:dyDescent="0.25">
      <c r="A126" s="1">
        <v>1</v>
      </c>
      <c r="B126">
        <v>5</v>
      </c>
      <c r="C126">
        <v>0</v>
      </c>
      <c r="D126">
        <v>7</v>
      </c>
      <c r="E126">
        <v>0</v>
      </c>
      <c r="F126">
        <v>12</v>
      </c>
      <c r="G126">
        <v>3.12</v>
      </c>
      <c r="H126">
        <v>-160</v>
      </c>
      <c r="I126">
        <v>37.5</v>
      </c>
      <c r="K126">
        <v>1</v>
      </c>
      <c r="L126">
        <v>2</v>
      </c>
      <c r="M126">
        <v>1976</v>
      </c>
      <c r="N126">
        <f t="shared" ref="N126:N142" si="9">B126*G126</f>
        <v>15.600000000000001</v>
      </c>
    </row>
    <row r="127" spans="1:33" ht="13.5" x14ac:dyDescent="0.25">
      <c r="A127" s="1">
        <v>1</v>
      </c>
      <c r="B127">
        <v>6</v>
      </c>
      <c r="C127">
        <v>0</v>
      </c>
      <c r="D127">
        <v>17</v>
      </c>
      <c r="E127">
        <v>0</v>
      </c>
      <c r="F127">
        <v>23</v>
      </c>
      <c r="G127">
        <v>3.05</v>
      </c>
      <c r="H127">
        <v>165</v>
      </c>
      <c r="I127">
        <v>45</v>
      </c>
      <c r="K127">
        <v>1</v>
      </c>
      <c r="L127">
        <v>3</v>
      </c>
      <c r="M127">
        <v>1976</v>
      </c>
      <c r="N127">
        <f t="shared" si="9"/>
        <v>18.299999999999997</v>
      </c>
    </row>
    <row r="128" spans="1:33" ht="13.5" x14ac:dyDescent="0.25">
      <c r="A128" s="1">
        <v>1</v>
      </c>
      <c r="B128">
        <v>5</v>
      </c>
      <c r="C128">
        <v>0</v>
      </c>
      <c r="D128">
        <v>5</v>
      </c>
      <c r="E128">
        <v>0</v>
      </c>
      <c r="F128">
        <v>10</v>
      </c>
      <c r="G128">
        <v>1.86</v>
      </c>
      <c r="H128">
        <v>170</v>
      </c>
      <c r="I128">
        <v>40</v>
      </c>
      <c r="K128">
        <v>2</v>
      </c>
      <c r="L128">
        <v>4</v>
      </c>
      <c r="M128">
        <v>1976</v>
      </c>
      <c r="N128">
        <f t="shared" si="9"/>
        <v>9.3000000000000007</v>
      </c>
    </row>
    <row r="129" spans="1:33" ht="13.5" x14ac:dyDescent="0.25">
      <c r="A129" s="1">
        <v>1</v>
      </c>
      <c r="B129">
        <v>5</v>
      </c>
      <c r="C129">
        <v>0</v>
      </c>
      <c r="D129">
        <v>9</v>
      </c>
      <c r="E129">
        <v>0</v>
      </c>
      <c r="F129">
        <v>14</v>
      </c>
      <c r="G129">
        <v>2.88</v>
      </c>
      <c r="H129">
        <v>150</v>
      </c>
      <c r="I129">
        <v>40</v>
      </c>
      <c r="K129">
        <v>2</v>
      </c>
      <c r="L129">
        <v>4</v>
      </c>
      <c r="M129">
        <v>1976</v>
      </c>
      <c r="N129">
        <f t="shared" si="9"/>
        <v>14.399999999999999</v>
      </c>
    </row>
    <row r="130" spans="1:33" ht="13.5" x14ac:dyDescent="0.25">
      <c r="A130" s="1">
        <v>1</v>
      </c>
      <c r="B130">
        <v>5</v>
      </c>
      <c r="C130">
        <v>0</v>
      </c>
      <c r="D130">
        <v>17</v>
      </c>
      <c r="E130">
        <v>0</v>
      </c>
      <c r="F130">
        <v>22</v>
      </c>
      <c r="G130">
        <v>3.08</v>
      </c>
      <c r="H130">
        <v>180</v>
      </c>
      <c r="I130">
        <v>45</v>
      </c>
      <c r="K130">
        <v>2</v>
      </c>
      <c r="L130">
        <v>4</v>
      </c>
      <c r="M130">
        <v>1976</v>
      </c>
      <c r="N130">
        <f t="shared" si="9"/>
        <v>15.4</v>
      </c>
    </row>
    <row r="131" spans="1:33" ht="13.5" x14ac:dyDescent="0.25">
      <c r="A131" s="1">
        <v>1</v>
      </c>
      <c r="B131">
        <v>12.5</v>
      </c>
      <c r="C131">
        <v>1</v>
      </c>
      <c r="D131">
        <v>13</v>
      </c>
      <c r="E131">
        <v>0</v>
      </c>
      <c r="F131">
        <v>26</v>
      </c>
      <c r="G131">
        <v>3.11</v>
      </c>
      <c r="H131">
        <v>-150</v>
      </c>
      <c r="I131">
        <v>45</v>
      </c>
      <c r="K131">
        <v>2</v>
      </c>
      <c r="L131">
        <v>6</v>
      </c>
      <c r="M131">
        <v>1976</v>
      </c>
      <c r="N131">
        <f t="shared" si="9"/>
        <v>38.875</v>
      </c>
    </row>
    <row r="132" spans="1:33" ht="13.5" x14ac:dyDescent="0.25">
      <c r="A132" s="1">
        <v>2</v>
      </c>
      <c r="B132">
        <v>12</v>
      </c>
      <c r="C132">
        <v>0</v>
      </c>
      <c r="D132">
        <v>14</v>
      </c>
      <c r="E132">
        <v>0</v>
      </c>
      <c r="F132">
        <v>26</v>
      </c>
      <c r="G132">
        <v>2.77</v>
      </c>
      <c r="H132">
        <v>120</v>
      </c>
      <c r="I132">
        <v>35</v>
      </c>
      <c r="K132">
        <v>2</v>
      </c>
      <c r="L132">
        <v>6</v>
      </c>
      <c r="M132">
        <v>1976</v>
      </c>
      <c r="N132">
        <f t="shared" si="9"/>
        <v>33.24</v>
      </c>
    </row>
    <row r="133" spans="1:33" ht="13.5" x14ac:dyDescent="0.25">
      <c r="A133" s="1">
        <v>0</v>
      </c>
      <c r="B133">
        <v>5</v>
      </c>
      <c r="C133">
        <v>0</v>
      </c>
      <c r="D133">
        <v>21</v>
      </c>
      <c r="E133">
        <v>0</v>
      </c>
      <c r="F133">
        <v>26</v>
      </c>
      <c r="G133">
        <v>4.08</v>
      </c>
      <c r="H133">
        <v>10</v>
      </c>
      <c r="I133">
        <v>35</v>
      </c>
      <c r="K133">
        <v>2</v>
      </c>
      <c r="L133">
        <v>6</v>
      </c>
      <c r="M133">
        <v>1976</v>
      </c>
      <c r="N133">
        <f t="shared" si="9"/>
        <v>20.399999999999999</v>
      </c>
    </row>
    <row r="134" spans="1:33" ht="13.5" x14ac:dyDescent="0.25">
      <c r="A134" s="1">
        <v>1</v>
      </c>
      <c r="B134">
        <v>26</v>
      </c>
      <c r="C134">
        <v>0</v>
      </c>
      <c r="D134">
        <v>8</v>
      </c>
      <c r="E134">
        <v>0</v>
      </c>
      <c r="F134">
        <v>2</v>
      </c>
      <c r="G134">
        <v>3.48</v>
      </c>
      <c r="H134">
        <v>-165</v>
      </c>
      <c r="I134">
        <v>45</v>
      </c>
      <c r="K134">
        <v>3</v>
      </c>
      <c r="L134">
        <v>7</v>
      </c>
      <c r="M134">
        <v>1976</v>
      </c>
      <c r="N134">
        <f t="shared" si="9"/>
        <v>90.48</v>
      </c>
    </row>
    <row r="135" spans="1:33" ht="13.5" x14ac:dyDescent="0.25">
      <c r="A135" s="1">
        <v>2</v>
      </c>
      <c r="B135">
        <v>6</v>
      </c>
      <c r="C135">
        <v>1</v>
      </c>
      <c r="D135">
        <v>10</v>
      </c>
      <c r="E135">
        <v>1</v>
      </c>
      <c r="F135">
        <v>16</v>
      </c>
      <c r="G135">
        <v>1.66</v>
      </c>
      <c r="H135">
        <v>120</v>
      </c>
      <c r="I135">
        <v>35</v>
      </c>
      <c r="K135">
        <v>3</v>
      </c>
      <c r="L135">
        <v>7</v>
      </c>
      <c r="M135">
        <v>1976</v>
      </c>
      <c r="N135">
        <f t="shared" si="9"/>
        <v>9.9599999999999991</v>
      </c>
    </row>
    <row r="136" spans="1:33" ht="13.5" x14ac:dyDescent="0.25">
      <c r="A136" s="1">
        <v>1</v>
      </c>
      <c r="B136">
        <v>11.5</v>
      </c>
      <c r="C136">
        <v>0</v>
      </c>
      <c r="D136">
        <v>2</v>
      </c>
      <c r="E136">
        <v>1</v>
      </c>
      <c r="F136">
        <v>13</v>
      </c>
      <c r="G136">
        <v>2.13</v>
      </c>
      <c r="H136">
        <v>180</v>
      </c>
      <c r="I136">
        <v>55</v>
      </c>
      <c r="K136">
        <v>3</v>
      </c>
      <c r="L136">
        <v>8</v>
      </c>
      <c r="M136">
        <v>1976</v>
      </c>
      <c r="N136">
        <f t="shared" si="9"/>
        <v>24.494999999999997</v>
      </c>
    </row>
    <row r="137" spans="1:33" ht="13.5" x14ac:dyDescent="0.25">
      <c r="A137" s="1">
        <v>1</v>
      </c>
      <c r="B137">
        <v>15</v>
      </c>
      <c r="C137">
        <v>0</v>
      </c>
      <c r="D137">
        <v>4</v>
      </c>
      <c r="E137">
        <v>0</v>
      </c>
      <c r="F137">
        <v>19</v>
      </c>
      <c r="G137">
        <v>2.42</v>
      </c>
      <c r="H137">
        <v>130</v>
      </c>
      <c r="I137">
        <v>35</v>
      </c>
      <c r="K137">
        <v>3</v>
      </c>
      <c r="L137">
        <v>9</v>
      </c>
      <c r="M137">
        <v>1976</v>
      </c>
      <c r="N137">
        <f t="shared" si="9"/>
        <v>36.299999999999997</v>
      </c>
    </row>
    <row r="138" spans="1:33" ht="13.5" x14ac:dyDescent="0.25">
      <c r="A138" s="1">
        <v>1</v>
      </c>
      <c r="B138">
        <v>5</v>
      </c>
      <c r="C138">
        <v>0</v>
      </c>
      <c r="D138">
        <v>8</v>
      </c>
      <c r="E138">
        <v>0</v>
      </c>
      <c r="F138">
        <v>13</v>
      </c>
      <c r="G138">
        <v>2.5099999999999998</v>
      </c>
      <c r="H138">
        <v>-90</v>
      </c>
      <c r="I138">
        <v>45</v>
      </c>
      <c r="K138">
        <v>4</v>
      </c>
      <c r="L138">
        <v>10</v>
      </c>
      <c r="M138">
        <v>1976</v>
      </c>
      <c r="N138">
        <f t="shared" si="9"/>
        <v>12.549999999999999</v>
      </c>
    </row>
    <row r="139" spans="1:33" ht="13.5" x14ac:dyDescent="0.25">
      <c r="A139" s="1">
        <v>1</v>
      </c>
      <c r="B139">
        <v>7</v>
      </c>
      <c r="C139">
        <v>0</v>
      </c>
      <c r="D139">
        <v>10</v>
      </c>
      <c r="E139">
        <v>0</v>
      </c>
      <c r="F139">
        <v>17</v>
      </c>
      <c r="G139">
        <v>2.0699999999999998</v>
      </c>
      <c r="H139">
        <v>-150</v>
      </c>
      <c r="I139">
        <v>45</v>
      </c>
      <c r="K139">
        <v>4</v>
      </c>
      <c r="L139">
        <v>10</v>
      </c>
      <c r="M139">
        <v>1976</v>
      </c>
      <c r="N139">
        <f t="shared" si="9"/>
        <v>14.489999999999998</v>
      </c>
    </row>
    <row r="140" spans="1:33" ht="13.5" x14ac:dyDescent="0.25">
      <c r="A140" s="1">
        <v>1</v>
      </c>
      <c r="B140">
        <v>6</v>
      </c>
      <c r="C140">
        <v>0</v>
      </c>
      <c r="D140">
        <v>15</v>
      </c>
      <c r="E140">
        <v>0</v>
      </c>
      <c r="F140">
        <v>21</v>
      </c>
      <c r="G140">
        <v>1.89</v>
      </c>
      <c r="H140">
        <v>180</v>
      </c>
      <c r="I140">
        <v>55</v>
      </c>
      <c r="K140">
        <v>4</v>
      </c>
      <c r="L140">
        <v>11</v>
      </c>
      <c r="M140">
        <v>1976</v>
      </c>
      <c r="N140">
        <f t="shared" si="9"/>
        <v>11.34</v>
      </c>
      <c r="S140">
        <v>1</v>
      </c>
      <c r="T140">
        <f>AVERAGE(B133)</f>
        <v>5</v>
      </c>
      <c r="U140">
        <f>SUM(N133)/SUM(B133)</f>
        <v>4.08</v>
      </c>
    </row>
    <row r="141" spans="1:33" ht="13.5" x14ac:dyDescent="0.25">
      <c r="A141" s="1">
        <v>1</v>
      </c>
      <c r="B141">
        <v>6</v>
      </c>
      <c r="C141">
        <v>0</v>
      </c>
      <c r="D141">
        <v>9</v>
      </c>
      <c r="E141">
        <v>0</v>
      </c>
      <c r="F141">
        <v>15</v>
      </c>
      <c r="G141">
        <v>2.84</v>
      </c>
      <c r="H141">
        <v>-165</v>
      </c>
      <c r="I141">
        <v>45</v>
      </c>
      <c r="K141">
        <v>4</v>
      </c>
      <c r="L141">
        <v>12</v>
      </c>
      <c r="M141">
        <v>1976</v>
      </c>
      <c r="N141">
        <f t="shared" si="9"/>
        <v>17.04</v>
      </c>
      <c r="S141">
        <v>14</v>
      </c>
      <c r="T141">
        <f>AVERAGE(B126:B131,B134,B136:B142)</f>
        <v>8.8571428571428577</v>
      </c>
      <c r="U141">
        <f>SUM(N126:N131,N134,N136:N142)/SUM(B126:B131,B134,B136:B142)</f>
        <v>2.7004838709677426</v>
      </c>
    </row>
    <row r="142" spans="1:33" ht="13.5" x14ac:dyDescent="0.25">
      <c r="A142" s="1">
        <v>1</v>
      </c>
      <c r="B142">
        <v>9</v>
      </c>
      <c r="C142">
        <v>0</v>
      </c>
      <c r="D142">
        <v>16</v>
      </c>
      <c r="E142">
        <v>0</v>
      </c>
      <c r="F142">
        <v>25</v>
      </c>
      <c r="G142">
        <v>1.81</v>
      </c>
      <c r="H142">
        <v>-90</v>
      </c>
      <c r="I142">
        <v>55</v>
      </c>
      <c r="K142">
        <v>4</v>
      </c>
      <c r="L142">
        <v>12</v>
      </c>
      <c r="M142">
        <v>1976</v>
      </c>
      <c r="N142">
        <f t="shared" si="9"/>
        <v>16.29</v>
      </c>
      <c r="O142">
        <v>22</v>
      </c>
      <c r="P142">
        <v>17</v>
      </c>
      <c r="Q142">
        <f>AVERAGE(B126:B142)</f>
        <v>8.6470588235294112</v>
      </c>
      <c r="R142">
        <f>SUM(N126:N142)/SUM(B126:B142)</f>
        <v>2.7106122448979595</v>
      </c>
      <c r="S142">
        <v>2</v>
      </c>
      <c r="T142">
        <f>AVERAGE(B132, B135)</f>
        <v>9</v>
      </c>
      <c r="U142">
        <f>SUM(N132,N135)/SUM(B132,B135)</f>
        <v>2.4000000000000004</v>
      </c>
      <c r="V142">
        <v>2</v>
      </c>
      <c r="W142">
        <f>AVERAGE(B126:B127)</f>
        <v>5.5</v>
      </c>
      <c r="X142">
        <f>SUM(N126:N127)/SUM(B126:B127)</f>
        <v>3.0818181818181816</v>
      </c>
      <c r="Y142">
        <v>6</v>
      </c>
      <c r="Z142">
        <f>AVERAGE(B128:B133)</f>
        <v>7.416666666666667</v>
      </c>
      <c r="AA142">
        <f>SUM(N126:N133)/SUM(B126:B133)</f>
        <v>2.9822522522522523</v>
      </c>
      <c r="AB142">
        <v>4</v>
      </c>
      <c r="AC142">
        <f>AVERAGE(B134:B137)</f>
        <v>14.625</v>
      </c>
      <c r="AD142">
        <f>SUM(N134:N137)/SUM(B134:B137)</f>
        <v>2.7561538461538464</v>
      </c>
      <c r="AE142">
        <v>5</v>
      </c>
      <c r="AF142">
        <f>AVERAGE(B138:B142)</f>
        <v>6.6</v>
      </c>
      <c r="AG142">
        <f>SUM(N138:N142)/SUM(B138:B142)</f>
        <v>2.1730303030303029</v>
      </c>
    </row>
    <row r="143" spans="1:33" ht="13.5" x14ac:dyDescent="0.25">
      <c r="A143" s="1"/>
      <c r="S143">
        <v>6</v>
      </c>
      <c r="T143">
        <f>AVERAGE(B126,B131, B134,B138:B139, B142)</f>
        <v>10.75</v>
      </c>
      <c r="U143">
        <f>SUM(N126,N131,N134,N138:N139,N142)/SUM(B126,B131,B134,B138:B139,B142)</f>
        <v>2.9191472868217057</v>
      </c>
    </row>
    <row r="144" spans="1:33" ht="13.5" x14ac:dyDescent="0.25">
      <c r="A144" s="1">
        <v>1</v>
      </c>
      <c r="B144">
        <v>5</v>
      </c>
      <c r="C144">
        <v>0</v>
      </c>
      <c r="D144">
        <v>10</v>
      </c>
      <c r="E144">
        <v>0</v>
      </c>
      <c r="F144">
        <v>15</v>
      </c>
      <c r="G144">
        <v>2.66</v>
      </c>
      <c r="H144">
        <v>-140</v>
      </c>
      <c r="I144">
        <v>40</v>
      </c>
      <c r="K144">
        <v>1</v>
      </c>
      <c r="L144">
        <v>1</v>
      </c>
      <c r="M144">
        <v>1977</v>
      </c>
      <c r="N144">
        <f t="shared" ref="N144:N154" si="10">B144*G144</f>
        <v>13.3</v>
      </c>
    </row>
    <row r="145" spans="1:33" ht="13.5" x14ac:dyDescent="0.25">
      <c r="A145" s="1">
        <v>1</v>
      </c>
      <c r="B145">
        <v>5</v>
      </c>
      <c r="C145">
        <v>1</v>
      </c>
      <c r="D145">
        <v>16</v>
      </c>
      <c r="E145">
        <v>1</v>
      </c>
      <c r="F145">
        <v>21</v>
      </c>
      <c r="G145">
        <v>3.55</v>
      </c>
      <c r="H145">
        <v>180</v>
      </c>
      <c r="I145">
        <v>47.5</v>
      </c>
      <c r="K145">
        <v>2</v>
      </c>
      <c r="L145">
        <v>4</v>
      </c>
      <c r="M145">
        <v>1977</v>
      </c>
      <c r="N145">
        <f t="shared" si="10"/>
        <v>17.75</v>
      </c>
    </row>
    <row r="146" spans="1:33" ht="13.5" x14ac:dyDescent="0.25">
      <c r="A146" s="1">
        <v>1</v>
      </c>
      <c r="B146">
        <v>5</v>
      </c>
      <c r="C146">
        <v>0</v>
      </c>
      <c r="D146">
        <v>28</v>
      </c>
      <c r="E146">
        <v>0</v>
      </c>
      <c r="F146">
        <v>3</v>
      </c>
      <c r="G146">
        <v>3.34</v>
      </c>
      <c r="H146">
        <v>-140</v>
      </c>
      <c r="I146">
        <v>50</v>
      </c>
      <c r="K146">
        <v>2</v>
      </c>
      <c r="L146">
        <v>4</v>
      </c>
      <c r="M146">
        <v>1977</v>
      </c>
      <c r="N146">
        <f t="shared" si="10"/>
        <v>16.7</v>
      </c>
    </row>
    <row r="147" spans="1:33" ht="13.5" x14ac:dyDescent="0.25">
      <c r="A147" s="1">
        <v>1</v>
      </c>
      <c r="B147">
        <v>12</v>
      </c>
      <c r="C147">
        <v>0</v>
      </c>
      <c r="D147">
        <v>15</v>
      </c>
      <c r="E147">
        <v>0</v>
      </c>
      <c r="F147">
        <v>27</v>
      </c>
      <c r="G147">
        <v>3.67</v>
      </c>
      <c r="H147">
        <v>140</v>
      </c>
      <c r="I147">
        <v>42.5</v>
      </c>
      <c r="K147">
        <v>2</v>
      </c>
      <c r="L147">
        <v>5</v>
      </c>
      <c r="M147">
        <v>1977</v>
      </c>
      <c r="N147">
        <f t="shared" si="10"/>
        <v>44.04</v>
      </c>
    </row>
    <row r="148" spans="1:33" ht="13.5" x14ac:dyDescent="0.25">
      <c r="A148" s="1">
        <v>1</v>
      </c>
      <c r="B148">
        <v>5</v>
      </c>
      <c r="C148">
        <v>1</v>
      </c>
      <c r="D148">
        <v>5</v>
      </c>
      <c r="E148">
        <v>1</v>
      </c>
      <c r="F148">
        <v>10</v>
      </c>
      <c r="G148">
        <v>1.67</v>
      </c>
      <c r="H148">
        <v>160</v>
      </c>
      <c r="I148">
        <v>45</v>
      </c>
      <c r="K148">
        <v>2</v>
      </c>
      <c r="L148">
        <v>6</v>
      </c>
      <c r="M148">
        <v>1977</v>
      </c>
      <c r="N148">
        <f t="shared" si="10"/>
        <v>8.35</v>
      </c>
    </row>
    <row r="149" spans="1:33" ht="13.5" x14ac:dyDescent="0.25">
      <c r="A149" s="1">
        <v>0</v>
      </c>
      <c r="B149">
        <v>6</v>
      </c>
      <c r="C149">
        <v>0</v>
      </c>
      <c r="D149">
        <v>12</v>
      </c>
      <c r="E149">
        <v>0</v>
      </c>
      <c r="F149">
        <v>18</v>
      </c>
      <c r="G149">
        <v>4.32</v>
      </c>
      <c r="H149">
        <v>30</v>
      </c>
      <c r="I149">
        <v>35</v>
      </c>
      <c r="K149">
        <v>3</v>
      </c>
      <c r="L149">
        <v>8</v>
      </c>
      <c r="M149">
        <v>1977</v>
      </c>
      <c r="N149">
        <f t="shared" si="10"/>
        <v>25.92</v>
      </c>
    </row>
    <row r="150" spans="1:33" ht="13.5" x14ac:dyDescent="0.25">
      <c r="A150" s="1">
        <v>1</v>
      </c>
      <c r="B150">
        <v>5</v>
      </c>
      <c r="C150">
        <v>0</v>
      </c>
      <c r="D150">
        <v>13</v>
      </c>
      <c r="E150">
        <v>0</v>
      </c>
      <c r="F150">
        <v>18</v>
      </c>
      <c r="G150">
        <v>2.3199999999999998</v>
      </c>
      <c r="H150">
        <v>180</v>
      </c>
      <c r="I150">
        <v>35</v>
      </c>
      <c r="K150">
        <v>3</v>
      </c>
      <c r="L150">
        <v>8</v>
      </c>
      <c r="M150">
        <v>1977</v>
      </c>
      <c r="N150">
        <f t="shared" si="10"/>
        <v>11.6</v>
      </c>
    </row>
    <row r="151" spans="1:33" ht="13.5" x14ac:dyDescent="0.25">
      <c r="A151" s="1">
        <v>1</v>
      </c>
      <c r="B151">
        <v>8</v>
      </c>
      <c r="C151">
        <v>0</v>
      </c>
      <c r="D151">
        <v>6</v>
      </c>
      <c r="E151">
        <v>0</v>
      </c>
      <c r="F151">
        <v>11</v>
      </c>
      <c r="G151">
        <v>3.81</v>
      </c>
      <c r="H151">
        <v>-150</v>
      </c>
      <c r="I151">
        <v>37.5</v>
      </c>
      <c r="K151">
        <v>3</v>
      </c>
      <c r="L151">
        <v>9</v>
      </c>
      <c r="M151">
        <v>1977</v>
      </c>
      <c r="N151">
        <f t="shared" si="10"/>
        <v>30.48</v>
      </c>
    </row>
    <row r="152" spans="1:33" ht="13.5" x14ac:dyDescent="0.25">
      <c r="A152" s="1">
        <v>1</v>
      </c>
      <c r="B152">
        <v>9</v>
      </c>
      <c r="C152">
        <v>0</v>
      </c>
      <c r="D152">
        <v>23</v>
      </c>
      <c r="E152">
        <v>0</v>
      </c>
      <c r="F152">
        <v>2</v>
      </c>
      <c r="G152">
        <v>2.86</v>
      </c>
      <c r="H152">
        <v>-150</v>
      </c>
      <c r="I152">
        <v>50</v>
      </c>
      <c r="K152">
        <v>3</v>
      </c>
      <c r="L152">
        <v>9</v>
      </c>
      <c r="M152">
        <v>1977</v>
      </c>
      <c r="N152">
        <f t="shared" si="10"/>
        <v>25.74</v>
      </c>
      <c r="S152">
        <v>1</v>
      </c>
      <c r="T152">
        <f>AVERAGE(B149)</f>
        <v>6</v>
      </c>
      <c r="U152">
        <f>SUM(N149)/SUM(B149)</f>
        <v>4.32</v>
      </c>
    </row>
    <row r="153" spans="1:33" ht="13.5" x14ac:dyDescent="0.25">
      <c r="A153" s="1">
        <v>2</v>
      </c>
      <c r="B153">
        <v>6.5</v>
      </c>
      <c r="C153">
        <v>0</v>
      </c>
      <c r="D153">
        <v>9</v>
      </c>
      <c r="E153">
        <v>0</v>
      </c>
      <c r="F153">
        <v>14</v>
      </c>
      <c r="G153">
        <v>3.35</v>
      </c>
      <c r="H153">
        <v>-160</v>
      </c>
      <c r="I153">
        <v>40</v>
      </c>
      <c r="K153">
        <v>4</v>
      </c>
      <c r="L153">
        <v>10</v>
      </c>
      <c r="M153">
        <v>1977</v>
      </c>
      <c r="N153">
        <f t="shared" si="10"/>
        <v>21.775000000000002</v>
      </c>
      <c r="S153">
        <v>9</v>
      </c>
      <c r="T153">
        <f>AVERAGE(B144:B148,B150:B152,B154)</f>
        <v>6.5555555555555554</v>
      </c>
      <c r="U153">
        <f>SUM(N144:N148,N150:N152,N154)/SUM(B144:B148,B150:B152,B154)</f>
        <v>3.1340677966101689</v>
      </c>
    </row>
    <row r="154" spans="1:33" ht="13.5" x14ac:dyDescent="0.25">
      <c r="A154" s="1">
        <v>1</v>
      </c>
      <c r="B154">
        <v>5</v>
      </c>
      <c r="C154">
        <v>0</v>
      </c>
      <c r="D154">
        <v>22</v>
      </c>
      <c r="E154">
        <v>1</v>
      </c>
      <c r="F154">
        <v>28</v>
      </c>
      <c r="G154">
        <v>3.39</v>
      </c>
      <c r="H154">
        <v>120</v>
      </c>
      <c r="I154">
        <v>52.5</v>
      </c>
      <c r="K154">
        <v>4</v>
      </c>
      <c r="L154">
        <v>12</v>
      </c>
      <c r="M154">
        <v>1977</v>
      </c>
      <c r="N154">
        <f t="shared" si="10"/>
        <v>16.95</v>
      </c>
      <c r="O154">
        <v>5</v>
      </c>
      <c r="P154">
        <v>11</v>
      </c>
      <c r="Q154">
        <f>AVERAGE(B144:B154)</f>
        <v>6.5</v>
      </c>
      <c r="R154">
        <f>SUM(N144:N154)/SUM(B144:B154)</f>
        <v>3.2532167832167831</v>
      </c>
      <c r="S154">
        <v>1</v>
      </c>
      <c r="T154">
        <f>AVERAGE(B153)</f>
        <v>6.5</v>
      </c>
      <c r="U154">
        <f>SUM(N153)/SUM(B153)</f>
        <v>3.3500000000000005</v>
      </c>
      <c r="V154">
        <v>1</v>
      </c>
      <c r="W154">
        <f>AVERAGE(B144)</f>
        <v>5</v>
      </c>
      <c r="X154">
        <f>SUM(N144)/SUM(B144)</f>
        <v>2.66</v>
      </c>
      <c r="Y154">
        <v>4</v>
      </c>
      <c r="Z154">
        <f>AVERAGE(B145:B148)</f>
        <v>6.75</v>
      </c>
      <c r="AA154">
        <f>SUM(N145:N148)/SUM(B145:B148)</f>
        <v>3.2162962962962962</v>
      </c>
      <c r="AB154">
        <v>4</v>
      </c>
      <c r="AC154">
        <f>AVERAGE(B149:B152)</f>
        <v>7</v>
      </c>
      <c r="AD154">
        <f>SUM(N149:N152)/SUM(B149:B152)</f>
        <v>3.3478571428571429</v>
      </c>
      <c r="AE154">
        <v>2</v>
      </c>
      <c r="AF154">
        <f>AVERAGE(B153:B154)</f>
        <v>5.75</v>
      </c>
      <c r="AG154">
        <f>SUM(N153:N154)/SUM(B153:B154)</f>
        <v>3.3673913043478261</v>
      </c>
    </row>
    <row r="155" spans="1:33" ht="13.5" x14ac:dyDescent="0.25">
      <c r="A155" s="1"/>
      <c r="S155">
        <v>5</v>
      </c>
      <c r="T155">
        <f>AVERAGE(B144,B146, B151:B153)</f>
        <v>6.7</v>
      </c>
      <c r="U155">
        <f>SUM(N144,N146,N151:N153)/SUM(B144,B146,B151:B153)</f>
        <v>3.2237313432835824</v>
      </c>
    </row>
    <row r="156" spans="1:33" ht="13.5" x14ac:dyDescent="0.25">
      <c r="A156" s="1">
        <v>1</v>
      </c>
      <c r="B156">
        <v>20</v>
      </c>
      <c r="C156">
        <v>0</v>
      </c>
      <c r="D156">
        <v>24</v>
      </c>
      <c r="E156">
        <v>0</v>
      </c>
      <c r="F156">
        <v>13</v>
      </c>
      <c r="G156">
        <v>2.75</v>
      </c>
      <c r="H156">
        <v>170</v>
      </c>
      <c r="I156">
        <v>45</v>
      </c>
      <c r="K156">
        <v>1</v>
      </c>
      <c r="L156">
        <v>1</v>
      </c>
      <c r="M156">
        <v>1978</v>
      </c>
      <c r="N156">
        <f t="shared" ref="N156:N174" si="11">B156*G156</f>
        <v>55</v>
      </c>
    </row>
    <row r="157" spans="1:33" ht="13.5" x14ac:dyDescent="0.25">
      <c r="A157" s="1">
        <v>1</v>
      </c>
      <c r="B157">
        <v>5</v>
      </c>
      <c r="C157">
        <v>0</v>
      </c>
      <c r="D157">
        <v>4</v>
      </c>
      <c r="E157">
        <v>0</v>
      </c>
      <c r="F157">
        <v>10</v>
      </c>
      <c r="G157">
        <v>2.0099999999999998</v>
      </c>
      <c r="H157">
        <v>160</v>
      </c>
      <c r="I157">
        <v>40</v>
      </c>
      <c r="K157">
        <v>1</v>
      </c>
      <c r="L157">
        <v>2</v>
      </c>
      <c r="M157">
        <v>1978</v>
      </c>
      <c r="N157">
        <f t="shared" si="11"/>
        <v>10.049999999999999</v>
      </c>
    </row>
    <row r="158" spans="1:33" ht="13.5" x14ac:dyDescent="0.25">
      <c r="A158" s="1">
        <v>1</v>
      </c>
      <c r="B158">
        <v>6</v>
      </c>
      <c r="C158">
        <v>1</v>
      </c>
      <c r="D158">
        <v>26</v>
      </c>
      <c r="E158">
        <v>1</v>
      </c>
      <c r="F158">
        <v>2</v>
      </c>
      <c r="G158">
        <v>3.62</v>
      </c>
      <c r="H158">
        <v>180</v>
      </c>
      <c r="I158">
        <v>40</v>
      </c>
      <c r="K158">
        <v>2</v>
      </c>
      <c r="L158">
        <v>4</v>
      </c>
      <c r="M158">
        <v>1978</v>
      </c>
      <c r="N158">
        <f t="shared" si="11"/>
        <v>21.72</v>
      </c>
    </row>
    <row r="159" spans="1:33" ht="13.5" x14ac:dyDescent="0.25">
      <c r="A159" s="1">
        <v>2</v>
      </c>
      <c r="B159">
        <v>5.5</v>
      </c>
      <c r="C159">
        <v>0</v>
      </c>
      <c r="D159">
        <v>6</v>
      </c>
      <c r="E159">
        <v>1</v>
      </c>
      <c r="F159">
        <v>12</v>
      </c>
      <c r="G159">
        <v>3.08</v>
      </c>
      <c r="H159">
        <v>80</v>
      </c>
      <c r="I159">
        <v>35</v>
      </c>
      <c r="K159">
        <v>2</v>
      </c>
      <c r="L159">
        <v>5</v>
      </c>
      <c r="M159">
        <v>1978</v>
      </c>
      <c r="N159">
        <f t="shared" si="11"/>
        <v>16.940000000000001</v>
      </c>
    </row>
    <row r="160" spans="1:33" ht="13.5" x14ac:dyDescent="0.25">
      <c r="A160" s="1">
        <v>1</v>
      </c>
      <c r="B160">
        <v>6</v>
      </c>
      <c r="C160">
        <v>0</v>
      </c>
      <c r="D160">
        <v>8</v>
      </c>
      <c r="E160">
        <v>0</v>
      </c>
      <c r="F160">
        <v>14</v>
      </c>
      <c r="G160">
        <v>2.76</v>
      </c>
      <c r="H160">
        <v>-120</v>
      </c>
      <c r="I160">
        <v>55</v>
      </c>
      <c r="K160">
        <v>2</v>
      </c>
      <c r="L160">
        <v>5</v>
      </c>
      <c r="M160">
        <v>1978</v>
      </c>
      <c r="N160">
        <f t="shared" si="11"/>
        <v>16.559999999999999</v>
      </c>
    </row>
    <row r="161" spans="1:33" ht="13.5" x14ac:dyDescent="0.25">
      <c r="A161" s="1">
        <v>1</v>
      </c>
      <c r="B161">
        <v>5</v>
      </c>
      <c r="C161">
        <v>0</v>
      </c>
      <c r="D161">
        <v>19</v>
      </c>
      <c r="E161">
        <v>0</v>
      </c>
      <c r="F161">
        <v>24</v>
      </c>
      <c r="G161">
        <v>3.1</v>
      </c>
      <c r="H161">
        <v>150</v>
      </c>
      <c r="I161">
        <v>47.5</v>
      </c>
      <c r="K161">
        <v>2</v>
      </c>
      <c r="L161">
        <v>5</v>
      </c>
      <c r="M161">
        <v>1978</v>
      </c>
      <c r="N161">
        <f t="shared" si="11"/>
        <v>15.5</v>
      </c>
    </row>
    <row r="162" spans="1:33" ht="13.5" x14ac:dyDescent="0.25">
      <c r="A162" s="1">
        <v>0</v>
      </c>
      <c r="B162">
        <v>5</v>
      </c>
      <c r="C162">
        <v>0</v>
      </c>
      <c r="D162">
        <v>28</v>
      </c>
      <c r="E162">
        <v>0</v>
      </c>
      <c r="F162">
        <v>2</v>
      </c>
      <c r="G162">
        <v>1.65</v>
      </c>
      <c r="H162">
        <v>-45</v>
      </c>
      <c r="I162">
        <v>57.5</v>
      </c>
      <c r="K162">
        <v>2</v>
      </c>
      <c r="L162">
        <v>5</v>
      </c>
      <c r="M162">
        <v>1978</v>
      </c>
      <c r="N162">
        <f t="shared" si="11"/>
        <v>8.25</v>
      </c>
    </row>
    <row r="163" spans="1:33" ht="13.5" x14ac:dyDescent="0.25">
      <c r="A163" s="1">
        <v>1</v>
      </c>
      <c r="B163">
        <v>5.5</v>
      </c>
      <c r="C163">
        <v>1</v>
      </c>
      <c r="D163">
        <v>14</v>
      </c>
      <c r="E163">
        <v>0</v>
      </c>
      <c r="F163">
        <v>20</v>
      </c>
      <c r="G163">
        <v>2.35</v>
      </c>
      <c r="H163">
        <v>160</v>
      </c>
      <c r="I163">
        <v>45</v>
      </c>
      <c r="K163">
        <v>2</v>
      </c>
      <c r="L163">
        <v>6</v>
      </c>
      <c r="M163">
        <v>1978</v>
      </c>
      <c r="N163">
        <f t="shared" si="11"/>
        <v>12.925000000000001</v>
      </c>
    </row>
    <row r="164" spans="1:33" ht="13.5" x14ac:dyDescent="0.25">
      <c r="A164" s="1">
        <v>2</v>
      </c>
      <c r="B164">
        <v>5</v>
      </c>
      <c r="C164">
        <v>0</v>
      </c>
      <c r="D164">
        <v>24</v>
      </c>
      <c r="E164">
        <v>0</v>
      </c>
      <c r="F164">
        <v>29</v>
      </c>
      <c r="G164">
        <v>3.4</v>
      </c>
      <c r="H164">
        <v>120</v>
      </c>
      <c r="I164">
        <v>45</v>
      </c>
      <c r="K164">
        <v>2</v>
      </c>
      <c r="L164">
        <v>6</v>
      </c>
      <c r="M164">
        <v>1978</v>
      </c>
      <c r="N164">
        <f t="shared" si="11"/>
        <v>17</v>
      </c>
    </row>
    <row r="165" spans="1:33" ht="13.5" x14ac:dyDescent="0.25">
      <c r="A165" s="1">
        <v>1</v>
      </c>
      <c r="B165">
        <v>15.5</v>
      </c>
      <c r="C165">
        <v>0</v>
      </c>
      <c r="D165">
        <v>22</v>
      </c>
      <c r="E165">
        <v>1</v>
      </c>
      <c r="F165">
        <v>7</v>
      </c>
      <c r="G165">
        <v>2.73</v>
      </c>
      <c r="H165">
        <v>-110</v>
      </c>
      <c r="I165">
        <v>50</v>
      </c>
      <c r="K165">
        <v>2</v>
      </c>
      <c r="L165">
        <v>6</v>
      </c>
      <c r="M165">
        <v>1978</v>
      </c>
      <c r="N165">
        <f t="shared" si="11"/>
        <v>42.314999999999998</v>
      </c>
    </row>
    <row r="166" spans="1:33" ht="13.5" x14ac:dyDescent="0.25">
      <c r="A166" s="1">
        <v>0</v>
      </c>
      <c r="B166">
        <v>5</v>
      </c>
      <c r="C166">
        <v>1</v>
      </c>
      <c r="D166">
        <v>2</v>
      </c>
      <c r="E166">
        <v>1</v>
      </c>
      <c r="F166">
        <v>7</v>
      </c>
      <c r="G166">
        <v>3.64</v>
      </c>
      <c r="H166">
        <v>0</v>
      </c>
      <c r="I166">
        <v>37.5</v>
      </c>
      <c r="K166">
        <v>3</v>
      </c>
      <c r="L166">
        <v>7</v>
      </c>
      <c r="M166">
        <v>1978</v>
      </c>
      <c r="N166">
        <f t="shared" si="11"/>
        <v>18.2</v>
      </c>
    </row>
    <row r="167" spans="1:33" ht="13.5" x14ac:dyDescent="0.25">
      <c r="A167" s="1">
        <v>1</v>
      </c>
      <c r="B167">
        <v>10.5</v>
      </c>
      <c r="C167">
        <v>1</v>
      </c>
      <c r="D167">
        <v>5</v>
      </c>
      <c r="E167">
        <v>1</v>
      </c>
      <c r="F167">
        <v>15</v>
      </c>
      <c r="G167">
        <v>2.61</v>
      </c>
      <c r="H167">
        <v>180</v>
      </c>
      <c r="I167">
        <v>60</v>
      </c>
      <c r="K167">
        <v>3</v>
      </c>
      <c r="L167">
        <v>7</v>
      </c>
      <c r="M167">
        <v>1978</v>
      </c>
      <c r="N167">
        <f t="shared" si="11"/>
        <v>27.404999999999998</v>
      </c>
    </row>
    <row r="168" spans="1:33" ht="13.5" x14ac:dyDescent="0.25">
      <c r="A168" s="1">
        <v>1</v>
      </c>
      <c r="B168">
        <v>5</v>
      </c>
      <c r="C168">
        <v>1</v>
      </c>
      <c r="D168">
        <v>29</v>
      </c>
      <c r="E168">
        <v>1</v>
      </c>
      <c r="F168">
        <v>3</v>
      </c>
      <c r="G168">
        <v>4.24</v>
      </c>
      <c r="H168">
        <v>-30</v>
      </c>
      <c r="I168">
        <v>35</v>
      </c>
      <c r="K168">
        <v>3</v>
      </c>
      <c r="L168">
        <v>8</v>
      </c>
      <c r="M168">
        <v>1978</v>
      </c>
      <c r="N168">
        <f t="shared" si="11"/>
        <v>21.200000000000003</v>
      </c>
    </row>
    <row r="169" spans="1:33" ht="13.5" x14ac:dyDescent="0.25">
      <c r="A169" s="1">
        <v>0</v>
      </c>
      <c r="B169">
        <v>7.5</v>
      </c>
      <c r="C169">
        <v>0</v>
      </c>
      <c r="D169">
        <v>14</v>
      </c>
      <c r="E169">
        <v>1</v>
      </c>
      <c r="F169">
        <v>21</v>
      </c>
      <c r="G169">
        <v>3.55</v>
      </c>
      <c r="H169">
        <v>-45</v>
      </c>
      <c r="I169">
        <v>45</v>
      </c>
      <c r="K169">
        <v>3</v>
      </c>
      <c r="L169">
        <v>9</v>
      </c>
      <c r="M169">
        <v>1978</v>
      </c>
      <c r="N169">
        <f t="shared" si="11"/>
        <v>26.625</v>
      </c>
    </row>
    <row r="170" spans="1:33" ht="13.5" x14ac:dyDescent="0.25">
      <c r="A170" s="1">
        <v>1</v>
      </c>
      <c r="B170">
        <v>5</v>
      </c>
      <c r="C170">
        <v>0</v>
      </c>
      <c r="D170">
        <v>3</v>
      </c>
      <c r="E170">
        <v>0</v>
      </c>
      <c r="F170">
        <v>14</v>
      </c>
      <c r="G170">
        <v>2.37</v>
      </c>
      <c r="H170">
        <v>180</v>
      </c>
      <c r="I170">
        <v>37.5</v>
      </c>
      <c r="K170">
        <v>3</v>
      </c>
      <c r="L170">
        <v>9</v>
      </c>
      <c r="M170">
        <v>1978</v>
      </c>
      <c r="N170">
        <f t="shared" si="11"/>
        <v>11.850000000000001</v>
      </c>
    </row>
    <row r="171" spans="1:33" ht="13.5" x14ac:dyDescent="0.25">
      <c r="A171" s="1">
        <v>1</v>
      </c>
      <c r="B171">
        <v>11</v>
      </c>
      <c r="C171">
        <v>0</v>
      </c>
      <c r="D171">
        <v>19</v>
      </c>
      <c r="E171">
        <v>0</v>
      </c>
      <c r="F171">
        <v>25</v>
      </c>
      <c r="G171">
        <v>2.21</v>
      </c>
      <c r="H171">
        <v>170</v>
      </c>
      <c r="I171">
        <v>50</v>
      </c>
      <c r="K171">
        <v>4</v>
      </c>
      <c r="L171">
        <v>10</v>
      </c>
      <c r="M171">
        <v>1978</v>
      </c>
      <c r="N171">
        <f t="shared" si="11"/>
        <v>24.31</v>
      </c>
    </row>
    <row r="172" spans="1:33" ht="13.5" x14ac:dyDescent="0.25">
      <c r="A172" s="1">
        <v>1</v>
      </c>
      <c r="B172">
        <v>6</v>
      </c>
      <c r="C172">
        <v>0</v>
      </c>
      <c r="D172">
        <v>30</v>
      </c>
      <c r="E172">
        <v>1</v>
      </c>
      <c r="F172">
        <v>7</v>
      </c>
      <c r="G172">
        <v>3.65</v>
      </c>
      <c r="H172">
        <v>180</v>
      </c>
      <c r="I172">
        <v>40</v>
      </c>
      <c r="K172">
        <v>4</v>
      </c>
      <c r="L172">
        <v>11</v>
      </c>
      <c r="M172">
        <v>1978</v>
      </c>
      <c r="N172">
        <f t="shared" si="11"/>
        <v>21.9</v>
      </c>
      <c r="S172">
        <v>3</v>
      </c>
      <c r="T172">
        <f>AVERAGE(B162,B166,B169)</f>
        <v>5.833333333333333</v>
      </c>
      <c r="U172">
        <f>SUM(N162,N166,N169)/SUM(B162,B166,B169)</f>
        <v>3.0328571428571429</v>
      </c>
    </row>
    <row r="173" spans="1:33" ht="13.5" x14ac:dyDescent="0.25">
      <c r="A173" s="1">
        <v>1</v>
      </c>
      <c r="B173">
        <v>7.5</v>
      </c>
      <c r="C173">
        <v>0</v>
      </c>
      <c r="D173">
        <v>13</v>
      </c>
      <c r="E173">
        <v>0</v>
      </c>
      <c r="F173">
        <v>19</v>
      </c>
      <c r="G173">
        <v>2.69</v>
      </c>
      <c r="H173">
        <v>90</v>
      </c>
      <c r="I173">
        <v>35</v>
      </c>
      <c r="K173">
        <v>4</v>
      </c>
      <c r="L173">
        <v>12</v>
      </c>
      <c r="M173">
        <v>1978</v>
      </c>
      <c r="N173">
        <f t="shared" si="11"/>
        <v>20.175000000000001</v>
      </c>
      <c r="S173">
        <v>13</v>
      </c>
      <c r="T173">
        <f>AVERAGE(B156:B158,B160:B161,B163,B165,B167:B168,B170:B173)</f>
        <v>8.3076923076923084</v>
      </c>
      <c r="U173">
        <f>SUM(N156:N158,N160:N161,N163,N165,N167:N168,N170:N173)/SUM(B156:B158,B160:B161,B163,B165,B167:B168,B170:B173)</f>
        <v>2.7862037037037033</v>
      </c>
    </row>
    <row r="174" spans="1:33" ht="13.5" x14ac:dyDescent="0.25">
      <c r="A174" s="1">
        <v>2</v>
      </c>
      <c r="B174">
        <v>6</v>
      </c>
      <c r="C174">
        <v>0</v>
      </c>
      <c r="D174">
        <v>18</v>
      </c>
      <c r="E174">
        <v>0</v>
      </c>
      <c r="F174">
        <v>23</v>
      </c>
      <c r="G174">
        <v>2.9</v>
      </c>
      <c r="H174">
        <v>140</v>
      </c>
      <c r="I174">
        <v>45</v>
      </c>
      <c r="K174">
        <v>4</v>
      </c>
      <c r="L174">
        <v>12</v>
      </c>
      <c r="M174">
        <v>1978</v>
      </c>
      <c r="N174">
        <f t="shared" si="11"/>
        <v>17.399999999999999</v>
      </c>
      <c r="O174">
        <v>15.5</v>
      </c>
      <c r="P174">
        <v>19</v>
      </c>
      <c r="Q174">
        <f>AVERAGE(B156:B174)</f>
        <v>7.4736842105263159</v>
      </c>
      <c r="R174">
        <f>SUM(N156:N174)/SUM(B156:B174)</f>
        <v>2.8544014084507037</v>
      </c>
      <c r="S174">
        <v>3</v>
      </c>
      <c r="T174">
        <f>AVERAGE(B159,B164,B174)</f>
        <v>5.5</v>
      </c>
      <c r="U174">
        <f>SUM(N159,N164,N174)/SUM(B159,B164,B174)</f>
        <v>3.1115151515151513</v>
      </c>
      <c r="V174">
        <v>2</v>
      </c>
      <c r="W174">
        <f>AVERAGE(B156,B157)</f>
        <v>12.5</v>
      </c>
      <c r="X174">
        <f>SUM(N156,N157)/SUM(B156,B157)</f>
        <v>2.6019999999999999</v>
      </c>
      <c r="Y174">
        <v>8</v>
      </c>
      <c r="Z174">
        <f>AVERAGE(B158:B165)</f>
        <v>6.6875</v>
      </c>
      <c r="AA174">
        <f>SUM(N158:N165)/SUM(B158:B165)</f>
        <v>2.8263551401869154</v>
      </c>
      <c r="AB174">
        <v>5</v>
      </c>
      <c r="AC174">
        <f>AVERAGE(B166:B170)</f>
        <v>6.6</v>
      </c>
      <c r="AD174">
        <f>SUM(N166:N170)/SUM(B166:B170)</f>
        <v>3.1903030303030304</v>
      </c>
      <c r="AE174">
        <v>4</v>
      </c>
      <c r="AF174">
        <f>AVERAGE(B171:B174)</f>
        <v>7.625</v>
      </c>
      <c r="AG174">
        <f>SUM(N171:N174)/SUM(B171:B174)</f>
        <v>2.7470491803278687</v>
      </c>
    </row>
    <row r="175" spans="1:33" ht="13.5" x14ac:dyDescent="0.25">
      <c r="A175" s="1"/>
      <c r="S175">
        <v>2</v>
      </c>
      <c r="T175">
        <f>AVERAGE(B160,B165)</f>
        <v>10.75</v>
      </c>
      <c r="U175">
        <f>SUM(N160,N165)/SUM(B160,B165)</f>
        <v>2.7383720930232558</v>
      </c>
    </row>
    <row r="176" spans="1:33" ht="13.5" x14ac:dyDescent="0.25">
      <c r="A176" s="1">
        <v>1</v>
      </c>
      <c r="B176">
        <v>7</v>
      </c>
      <c r="C176">
        <v>0</v>
      </c>
      <c r="D176">
        <v>6</v>
      </c>
      <c r="E176">
        <v>0</v>
      </c>
      <c r="F176">
        <v>13</v>
      </c>
      <c r="G176">
        <v>1.8</v>
      </c>
      <c r="H176">
        <v>180</v>
      </c>
      <c r="I176">
        <v>37.5</v>
      </c>
      <c r="K176">
        <v>1</v>
      </c>
      <c r="L176">
        <v>3</v>
      </c>
      <c r="M176">
        <v>1979</v>
      </c>
      <c r="N176">
        <f t="shared" ref="N176:N184" si="12">B176*G176</f>
        <v>12.6</v>
      </c>
    </row>
    <row r="177" spans="1:33" ht="13.5" x14ac:dyDescent="0.25">
      <c r="A177" s="1">
        <v>1</v>
      </c>
      <c r="B177">
        <v>5</v>
      </c>
      <c r="C177">
        <v>0</v>
      </c>
      <c r="D177">
        <v>31</v>
      </c>
      <c r="E177">
        <v>0</v>
      </c>
      <c r="F177">
        <v>5</v>
      </c>
      <c r="G177">
        <v>2.69</v>
      </c>
      <c r="H177">
        <v>165</v>
      </c>
      <c r="I177">
        <v>50</v>
      </c>
      <c r="K177">
        <v>2</v>
      </c>
      <c r="L177">
        <v>4</v>
      </c>
      <c r="M177">
        <v>1979</v>
      </c>
      <c r="N177">
        <f t="shared" si="12"/>
        <v>13.45</v>
      </c>
    </row>
    <row r="178" spans="1:33" ht="13.5" x14ac:dyDescent="0.25">
      <c r="A178" s="1">
        <v>1</v>
      </c>
      <c r="B178">
        <v>5</v>
      </c>
      <c r="C178">
        <v>0</v>
      </c>
      <c r="D178">
        <v>2</v>
      </c>
      <c r="E178">
        <v>0</v>
      </c>
      <c r="F178">
        <v>7</v>
      </c>
      <c r="G178">
        <v>3.41</v>
      </c>
      <c r="H178">
        <v>-90</v>
      </c>
      <c r="I178">
        <v>45</v>
      </c>
      <c r="K178">
        <v>2</v>
      </c>
      <c r="L178">
        <v>4</v>
      </c>
      <c r="M178">
        <v>1979</v>
      </c>
      <c r="N178">
        <f t="shared" si="12"/>
        <v>17.05</v>
      </c>
    </row>
    <row r="179" spans="1:33" ht="13.5" x14ac:dyDescent="0.25">
      <c r="A179" s="1">
        <v>1</v>
      </c>
      <c r="B179">
        <v>5.5</v>
      </c>
      <c r="C179">
        <v>0</v>
      </c>
      <c r="D179">
        <v>9</v>
      </c>
      <c r="E179">
        <v>1</v>
      </c>
      <c r="F179">
        <v>14</v>
      </c>
      <c r="G179">
        <v>1.81</v>
      </c>
      <c r="H179">
        <v>-80</v>
      </c>
      <c r="I179">
        <v>55</v>
      </c>
      <c r="K179">
        <v>2</v>
      </c>
      <c r="L179">
        <v>5</v>
      </c>
      <c r="M179">
        <v>1979</v>
      </c>
      <c r="N179">
        <f t="shared" si="12"/>
        <v>9.9550000000000001</v>
      </c>
    </row>
    <row r="180" spans="1:33" ht="13.5" x14ac:dyDescent="0.25">
      <c r="A180" s="1">
        <v>1</v>
      </c>
      <c r="B180">
        <v>5</v>
      </c>
      <c r="C180">
        <v>0</v>
      </c>
      <c r="D180">
        <v>30</v>
      </c>
      <c r="E180">
        <v>0</v>
      </c>
      <c r="F180">
        <v>4</v>
      </c>
      <c r="G180">
        <v>2.85</v>
      </c>
      <c r="H180">
        <v>140</v>
      </c>
      <c r="I180">
        <v>35</v>
      </c>
      <c r="K180">
        <v>2</v>
      </c>
      <c r="L180">
        <v>6</v>
      </c>
      <c r="M180">
        <v>1979</v>
      </c>
      <c r="N180">
        <f t="shared" si="12"/>
        <v>14.25</v>
      </c>
    </row>
    <row r="181" spans="1:33" ht="13.5" x14ac:dyDescent="0.25">
      <c r="A181" s="1">
        <v>1</v>
      </c>
      <c r="B181">
        <v>11</v>
      </c>
      <c r="C181">
        <v>0</v>
      </c>
      <c r="D181">
        <v>25</v>
      </c>
      <c r="E181">
        <v>0</v>
      </c>
      <c r="F181">
        <v>5</v>
      </c>
      <c r="G181">
        <v>2.9</v>
      </c>
      <c r="H181">
        <v>-170</v>
      </c>
      <c r="I181">
        <v>40</v>
      </c>
      <c r="K181">
        <v>3</v>
      </c>
      <c r="L181">
        <v>7</v>
      </c>
      <c r="M181">
        <v>1979</v>
      </c>
      <c r="N181">
        <f t="shared" si="12"/>
        <v>31.9</v>
      </c>
    </row>
    <row r="182" spans="1:33" ht="13.5" x14ac:dyDescent="0.25">
      <c r="A182" s="1">
        <v>1</v>
      </c>
      <c r="B182">
        <v>5</v>
      </c>
      <c r="C182">
        <v>1</v>
      </c>
      <c r="D182">
        <v>16</v>
      </c>
      <c r="E182">
        <v>1</v>
      </c>
      <c r="F182">
        <v>21</v>
      </c>
      <c r="G182">
        <v>2.73</v>
      </c>
      <c r="H182">
        <v>-105</v>
      </c>
      <c r="I182">
        <v>50</v>
      </c>
      <c r="K182">
        <v>3</v>
      </c>
      <c r="L182">
        <v>8</v>
      </c>
      <c r="M182">
        <v>1979</v>
      </c>
      <c r="N182">
        <f t="shared" si="12"/>
        <v>13.65</v>
      </c>
      <c r="S182">
        <v>1</v>
      </c>
      <c r="T182">
        <f>AVERAGE(B183)</f>
        <v>6</v>
      </c>
      <c r="U182">
        <f>SUM(N183)/SUM(B183)</f>
        <v>3.18</v>
      </c>
    </row>
    <row r="183" spans="1:33" ht="13.5" x14ac:dyDescent="0.25">
      <c r="A183" s="1">
        <v>0</v>
      </c>
      <c r="B183">
        <v>6</v>
      </c>
      <c r="C183">
        <v>0</v>
      </c>
      <c r="D183">
        <v>28</v>
      </c>
      <c r="E183">
        <v>0</v>
      </c>
      <c r="F183">
        <v>3</v>
      </c>
      <c r="G183">
        <v>3.18</v>
      </c>
      <c r="H183">
        <v>-10</v>
      </c>
      <c r="I183">
        <v>40</v>
      </c>
      <c r="K183">
        <v>3</v>
      </c>
      <c r="L183">
        <v>8</v>
      </c>
      <c r="M183">
        <v>1979</v>
      </c>
      <c r="N183">
        <f t="shared" si="12"/>
        <v>19.080000000000002</v>
      </c>
      <c r="S183">
        <v>8</v>
      </c>
      <c r="T183">
        <f>AVERAGE(B176:B182,B184)</f>
        <v>6.1875</v>
      </c>
      <c r="U183">
        <f>SUM(N176:N182,N184)/SUM(B176:B182,B184)</f>
        <v>2.4847474747474747</v>
      </c>
    </row>
    <row r="184" spans="1:33" ht="13.5" x14ac:dyDescent="0.25">
      <c r="A184" s="1">
        <v>1</v>
      </c>
      <c r="B184">
        <v>6</v>
      </c>
      <c r="C184">
        <v>0</v>
      </c>
      <c r="D184">
        <v>29</v>
      </c>
      <c r="E184">
        <v>0</v>
      </c>
      <c r="F184">
        <v>4</v>
      </c>
      <c r="G184">
        <v>1.69</v>
      </c>
      <c r="H184">
        <v>-165</v>
      </c>
      <c r="I184">
        <v>35</v>
      </c>
      <c r="K184">
        <v>4</v>
      </c>
      <c r="L184">
        <v>10</v>
      </c>
      <c r="M184">
        <v>1979</v>
      </c>
      <c r="N184">
        <f t="shared" si="12"/>
        <v>10.14</v>
      </c>
      <c r="O184">
        <v>3</v>
      </c>
      <c r="P184">
        <v>9</v>
      </c>
      <c r="Q184">
        <f>AVERAGE(B176:B184)</f>
        <v>6.166666666666667</v>
      </c>
      <c r="R184">
        <f>SUM(N176:N184)/SUM(B176:B184)</f>
        <v>2.5599099099099099</v>
      </c>
      <c r="S184">
        <v>0</v>
      </c>
      <c r="T184">
        <v>0</v>
      </c>
      <c r="U184">
        <v>0</v>
      </c>
      <c r="V184">
        <v>1</v>
      </c>
      <c r="W184">
        <f>AVERAGE(B176)</f>
        <v>7</v>
      </c>
      <c r="X184">
        <f>SUM(N176)/SUM(B176)</f>
        <v>1.8</v>
      </c>
      <c r="Y184">
        <v>4</v>
      </c>
      <c r="Z184">
        <f>AVERAGE(B177:B180)</f>
        <v>5.125</v>
      </c>
      <c r="AA184">
        <f>SUM(N177:N180)/SUM(B177:B180)</f>
        <v>2.6685365853658536</v>
      </c>
      <c r="AB184">
        <v>3</v>
      </c>
      <c r="AC184">
        <f>AVERAGE(B181:B183)</f>
        <v>7.333333333333333</v>
      </c>
      <c r="AD184">
        <f>SUM(N181:N183)/SUM(B181:B183)</f>
        <v>2.9377272727272725</v>
      </c>
      <c r="AE184">
        <v>1</v>
      </c>
      <c r="AF184">
        <f>AVERAGE(B184)</f>
        <v>6</v>
      </c>
      <c r="AG184">
        <f>SUM(N184)/SUM(B184)</f>
        <v>1.6900000000000002</v>
      </c>
    </row>
    <row r="185" spans="1:33" ht="13.5" x14ac:dyDescent="0.25">
      <c r="A185" s="1"/>
      <c r="S185">
        <v>3</v>
      </c>
      <c r="T185">
        <f>AVERAGE(B178:B179,B182)</f>
        <v>5.166666666666667</v>
      </c>
      <c r="U185">
        <f>SUM(N178:N179,N182)/SUM(B178:B179,B182)</f>
        <v>2.6229032258064517</v>
      </c>
    </row>
    <row r="186" spans="1:33" ht="13.5" x14ac:dyDescent="0.25">
      <c r="A186" s="1">
        <v>1</v>
      </c>
      <c r="B186">
        <v>6</v>
      </c>
      <c r="C186">
        <v>0</v>
      </c>
      <c r="D186">
        <v>29</v>
      </c>
      <c r="E186">
        <v>0</v>
      </c>
      <c r="F186">
        <v>6</v>
      </c>
      <c r="G186">
        <v>2.5</v>
      </c>
      <c r="H186">
        <v>170</v>
      </c>
      <c r="I186">
        <v>45</v>
      </c>
      <c r="K186">
        <v>1</v>
      </c>
      <c r="L186">
        <v>3</v>
      </c>
      <c r="M186">
        <v>1980</v>
      </c>
      <c r="N186">
        <f t="shared" ref="N186:N191" si="13">B186*G186</f>
        <v>15</v>
      </c>
    </row>
    <row r="187" spans="1:33" ht="13.5" x14ac:dyDescent="0.25">
      <c r="A187" s="1">
        <v>1</v>
      </c>
      <c r="B187">
        <v>8.5</v>
      </c>
      <c r="C187">
        <v>0</v>
      </c>
      <c r="D187">
        <v>30</v>
      </c>
      <c r="E187">
        <v>1</v>
      </c>
      <c r="F187">
        <v>7</v>
      </c>
      <c r="G187">
        <v>1.57</v>
      </c>
      <c r="H187">
        <v>-135</v>
      </c>
      <c r="I187">
        <v>57.5</v>
      </c>
      <c r="K187">
        <v>2</v>
      </c>
      <c r="L187">
        <v>4</v>
      </c>
      <c r="M187">
        <v>1980</v>
      </c>
      <c r="N187">
        <f t="shared" si="13"/>
        <v>13.345000000000001</v>
      </c>
    </row>
    <row r="188" spans="1:33" ht="13.5" x14ac:dyDescent="0.25">
      <c r="A188" s="1">
        <v>1</v>
      </c>
      <c r="B188">
        <v>8</v>
      </c>
      <c r="C188">
        <v>0</v>
      </c>
      <c r="D188">
        <v>12</v>
      </c>
      <c r="E188">
        <v>0</v>
      </c>
      <c r="F188">
        <v>20</v>
      </c>
      <c r="G188">
        <v>4.54</v>
      </c>
      <c r="H188">
        <v>150</v>
      </c>
      <c r="I188">
        <v>55</v>
      </c>
      <c r="K188">
        <v>2</v>
      </c>
      <c r="L188">
        <v>4</v>
      </c>
      <c r="M188">
        <v>1980</v>
      </c>
      <c r="N188">
        <f t="shared" si="13"/>
        <v>36.32</v>
      </c>
    </row>
    <row r="189" spans="1:33" ht="13.5" x14ac:dyDescent="0.25">
      <c r="A189" s="1">
        <v>1</v>
      </c>
      <c r="B189">
        <v>5</v>
      </c>
      <c r="C189">
        <v>1</v>
      </c>
      <c r="D189">
        <v>15</v>
      </c>
      <c r="E189">
        <v>1</v>
      </c>
      <c r="F189">
        <v>20</v>
      </c>
      <c r="G189">
        <v>2.2200000000000002</v>
      </c>
      <c r="H189">
        <v>160</v>
      </c>
      <c r="I189">
        <v>40</v>
      </c>
      <c r="K189">
        <v>2</v>
      </c>
      <c r="L189">
        <v>6</v>
      </c>
      <c r="M189">
        <v>1980</v>
      </c>
      <c r="N189">
        <f t="shared" si="13"/>
        <v>11.100000000000001</v>
      </c>
      <c r="S189">
        <v>0</v>
      </c>
      <c r="T189">
        <v>0</v>
      </c>
      <c r="U189">
        <v>0</v>
      </c>
    </row>
    <row r="190" spans="1:33" ht="13.5" x14ac:dyDescent="0.25">
      <c r="A190" s="1">
        <v>2</v>
      </c>
      <c r="B190">
        <v>5.5</v>
      </c>
      <c r="C190">
        <v>1</v>
      </c>
      <c r="D190">
        <v>20</v>
      </c>
      <c r="E190">
        <v>0</v>
      </c>
      <c r="F190">
        <v>26</v>
      </c>
      <c r="G190">
        <v>3.78</v>
      </c>
      <c r="H190">
        <v>120</v>
      </c>
      <c r="I190">
        <v>37.5</v>
      </c>
      <c r="K190">
        <v>3</v>
      </c>
      <c r="L190">
        <v>7</v>
      </c>
      <c r="M190">
        <v>1980</v>
      </c>
      <c r="N190">
        <f t="shared" si="13"/>
        <v>20.79</v>
      </c>
      <c r="S190">
        <v>5</v>
      </c>
      <c r="T190">
        <f>AVERAGE(B186:B189,B191)</f>
        <v>6.7</v>
      </c>
      <c r="U190">
        <f>SUM(N186:N189,N191)/SUM(B186:B189,B191)</f>
        <v>2.7505970149253725</v>
      </c>
    </row>
    <row r="191" spans="1:33" ht="13.5" x14ac:dyDescent="0.25">
      <c r="A191" s="1">
        <v>1</v>
      </c>
      <c r="B191">
        <v>6</v>
      </c>
      <c r="C191">
        <v>0</v>
      </c>
      <c r="D191">
        <v>23</v>
      </c>
      <c r="E191">
        <v>0</v>
      </c>
      <c r="F191">
        <v>29</v>
      </c>
      <c r="G191">
        <v>2.73</v>
      </c>
      <c r="H191">
        <v>165</v>
      </c>
      <c r="I191">
        <v>37.5</v>
      </c>
      <c r="K191">
        <v>4</v>
      </c>
      <c r="L191">
        <v>10</v>
      </c>
      <c r="M191">
        <v>1980</v>
      </c>
      <c r="N191">
        <f t="shared" si="13"/>
        <v>16.38</v>
      </c>
      <c r="O191">
        <v>0</v>
      </c>
      <c r="P191">
        <v>6</v>
      </c>
      <c r="Q191">
        <f>AVERAGE(B186:B191)</f>
        <v>6.5</v>
      </c>
      <c r="R191">
        <f>SUM(N186:N191)/SUM(B186:B191)</f>
        <v>2.89576923076923</v>
      </c>
      <c r="S191">
        <v>1</v>
      </c>
      <c r="T191">
        <f>AVERAGE(B190)</f>
        <v>5.5</v>
      </c>
      <c r="U191">
        <f>SUM(N190)/SUM(B190)</f>
        <v>3.78</v>
      </c>
      <c r="V191">
        <v>1</v>
      </c>
      <c r="W191">
        <f>AVERAGE(B186)</f>
        <v>6</v>
      </c>
      <c r="X191">
        <f>SUM(N186)/SUM(B186)</f>
        <v>2.5</v>
      </c>
      <c r="Y191">
        <v>3</v>
      </c>
      <c r="Z191">
        <f>AVERAGE(B187:B189)</f>
        <v>7.166666666666667</v>
      </c>
      <c r="AA191">
        <f>SUM(N187:N189)/SUM(B187:B189)</f>
        <v>2.826279069767442</v>
      </c>
      <c r="AB191">
        <v>1</v>
      </c>
      <c r="AC191">
        <f>AVERAGE(B190)</f>
        <v>5.5</v>
      </c>
      <c r="AD191">
        <f>SUM(N190)/SUM(B190)</f>
        <v>3.78</v>
      </c>
      <c r="AE191">
        <v>1</v>
      </c>
      <c r="AF191">
        <f>AVERAGE(B191)</f>
        <v>6</v>
      </c>
      <c r="AG191">
        <f>SUM(N191)/SUM(B191)</f>
        <v>2.73</v>
      </c>
    </row>
    <row r="192" spans="1:33" ht="13.5" x14ac:dyDescent="0.25">
      <c r="A192" s="1"/>
      <c r="S192">
        <v>1</v>
      </c>
      <c r="T192">
        <v>8.5</v>
      </c>
      <c r="U192">
        <v>1.57</v>
      </c>
    </row>
    <row r="193" spans="1:33" ht="13.5" x14ac:dyDescent="0.25">
      <c r="A193" s="1">
        <v>1</v>
      </c>
      <c r="B193">
        <v>7</v>
      </c>
      <c r="C193">
        <v>0</v>
      </c>
      <c r="D193">
        <v>13</v>
      </c>
      <c r="E193">
        <v>0</v>
      </c>
      <c r="F193">
        <v>20</v>
      </c>
      <c r="G193">
        <v>2.08</v>
      </c>
      <c r="H193">
        <v>-75</v>
      </c>
      <c r="I193">
        <v>65</v>
      </c>
      <c r="K193">
        <v>1</v>
      </c>
      <c r="L193">
        <v>3</v>
      </c>
      <c r="M193">
        <v>1981</v>
      </c>
      <c r="N193">
        <f t="shared" ref="N193:N204" si="14">B193*G193</f>
        <v>14.56</v>
      </c>
    </row>
    <row r="194" spans="1:33" ht="13.5" x14ac:dyDescent="0.25">
      <c r="A194" s="1">
        <v>1</v>
      </c>
      <c r="B194">
        <v>5</v>
      </c>
      <c r="C194">
        <v>0</v>
      </c>
      <c r="D194">
        <v>31</v>
      </c>
      <c r="E194">
        <v>0</v>
      </c>
      <c r="F194">
        <v>5</v>
      </c>
      <c r="G194">
        <v>4.03</v>
      </c>
      <c r="H194">
        <v>165</v>
      </c>
      <c r="I194">
        <v>42.5</v>
      </c>
      <c r="K194">
        <v>2</v>
      </c>
      <c r="L194">
        <v>4</v>
      </c>
      <c r="M194">
        <v>1981</v>
      </c>
      <c r="N194">
        <f t="shared" si="14"/>
        <v>20.150000000000002</v>
      </c>
    </row>
    <row r="195" spans="1:33" ht="13.5" x14ac:dyDescent="0.25">
      <c r="A195" s="1">
        <v>1</v>
      </c>
      <c r="B195">
        <v>6</v>
      </c>
      <c r="C195">
        <v>1</v>
      </c>
      <c r="D195">
        <v>30</v>
      </c>
      <c r="E195">
        <v>1</v>
      </c>
      <c r="F195">
        <v>6</v>
      </c>
      <c r="G195">
        <v>3.02</v>
      </c>
      <c r="H195">
        <v>150</v>
      </c>
      <c r="I195">
        <v>35</v>
      </c>
      <c r="K195">
        <v>2</v>
      </c>
      <c r="L195">
        <v>5</v>
      </c>
      <c r="M195">
        <v>1981</v>
      </c>
      <c r="N195">
        <f t="shared" si="14"/>
        <v>18.12</v>
      </c>
    </row>
    <row r="196" spans="1:33" ht="13.5" x14ac:dyDescent="0.25">
      <c r="A196" s="1">
        <v>1</v>
      </c>
      <c r="B196">
        <v>5</v>
      </c>
      <c r="C196">
        <v>1</v>
      </c>
      <c r="D196">
        <v>18</v>
      </c>
      <c r="E196">
        <v>1</v>
      </c>
      <c r="F196">
        <v>23</v>
      </c>
      <c r="G196">
        <v>0.86</v>
      </c>
      <c r="H196">
        <v>-135</v>
      </c>
      <c r="I196">
        <v>55</v>
      </c>
      <c r="K196">
        <v>2</v>
      </c>
      <c r="L196">
        <v>5</v>
      </c>
      <c r="M196">
        <v>1981</v>
      </c>
      <c r="N196">
        <f t="shared" si="14"/>
        <v>4.3</v>
      </c>
    </row>
    <row r="197" spans="1:33" ht="13.5" x14ac:dyDescent="0.25">
      <c r="A197" s="1">
        <v>1</v>
      </c>
      <c r="B197">
        <v>5.5</v>
      </c>
      <c r="C197">
        <v>0</v>
      </c>
      <c r="D197">
        <v>22</v>
      </c>
      <c r="E197">
        <v>1</v>
      </c>
      <c r="F197">
        <v>27</v>
      </c>
      <c r="G197">
        <v>2.52</v>
      </c>
      <c r="H197">
        <v>160</v>
      </c>
      <c r="I197">
        <v>42.5</v>
      </c>
      <c r="K197">
        <v>2</v>
      </c>
      <c r="L197">
        <v>5</v>
      </c>
      <c r="M197">
        <v>1981</v>
      </c>
      <c r="N197">
        <f t="shared" si="14"/>
        <v>13.86</v>
      </c>
    </row>
    <row r="198" spans="1:33" ht="13.5" x14ac:dyDescent="0.25">
      <c r="A198" s="1">
        <v>1</v>
      </c>
      <c r="B198">
        <v>20</v>
      </c>
      <c r="C198">
        <v>0</v>
      </c>
      <c r="D198">
        <v>1</v>
      </c>
      <c r="E198">
        <v>0</v>
      </c>
      <c r="F198">
        <v>21</v>
      </c>
      <c r="G198">
        <v>2.42</v>
      </c>
      <c r="H198">
        <v>150</v>
      </c>
      <c r="I198">
        <v>50</v>
      </c>
      <c r="K198">
        <v>2</v>
      </c>
      <c r="L198">
        <v>6</v>
      </c>
      <c r="M198">
        <v>1981</v>
      </c>
      <c r="N198">
        <f t="shared" si="14"/>
        <v>48.4</v>
      </c>
    </row>
    <row r="199" spans="1:33" ht="13.5" x14ac:dyDescent="0.25">
      <c r="A199" s="1">
        <v>1</v>
      </c>
      <c r="B199">
        <v>5</v>
      </c>
      <c r="C199">
        <v>0</v>
      </c>
      <c r="D199">
        <v>11</v>
      </c>
      <c r="E199">
        <v>0</v>
      </c>
      <c r="F199">
        <v>16</v>
      </c>
      <c r="G199">
        <v>1.88</v>
      </c>
      <c r="H199">
        <v>160</v>
      </c>
      <c r="I199">
        <v>52.5</v>
      </c>
      <c r="K199">
        <v>3</v>
      </c>
      <c r="L199">
        <v>7</v>
      </c>
      <c r="M199">
        <v>1981</v>
      </c>
      <c r="N199">
        <f t="shared" si="14"/>
        <v>9.3999999999999986</v>
      </c>
    </row>
    <row r="200" spans="1:33" ht="13.5" x14ac:dyDescent="0.25">
      <c r="A200" s="1">
        <v>1</v>
      </c>
      <c r="B200">
        <v>5</v>
      </c>
      <c r="C200">
        <v>0</v>
      </c>
      <c r="D200">
        <v>9</v>
      </c>
      <c r="E200">
        <v>0</v>
      </c>
      <c r="F200">
        <v>14</v>
      </c>
      <c r="G200">
        <v>2.63</v>
      </c>
      <c r="H200">
        <v>150</v>
      </c>
      <c r="I200">
        <v>55</v>
      </c>
      <c r="K200">
        <v>3</v>
      </c>
      <c r="L200">
        <v>8</v>
      </c>
      <c r="M200">
        <v>1981</v>
      </c>
      <c r="N200">
        <f t="shared" si="14"/>
        <v>13.149999999999999</v>
      </c>
    </row>
    <row r="201" spans="1:33" ht="13.5" x14ac:dyDescent="0.25">
      <c r="A201" s="1">
        <v>1</v>
      </c>
      <c r="B201">
        <v>5</v>
      </c>
      <c r="C201">
        <v>0</v>
      </c>
      <c r="D201">
        <v>25</v>
      </c>
      <c r="E201">
        <v>0</v>
      </c>
      <c r="F201">
        <v>31</v>
      </c>
      <c r="G201">
        <v>1.93</v>
      </c>
      <c r="H201">
        <v>165</v>
      </c>
      <c r="I201">
        <v>50</v>
      </c>
      <c r="K201">
        <v>3</v>
      </c>
      <c r="L201">
        <v>8</v>
      </c>
      <c r="M201">
        <v>1981</v>
      </c>
      <c r="N201">
        <f t="shared" si="14"/>
        <v>9.65</v>
      </c>
    </row>
    <row r="202" spans="1:33" ht="13.5" x14ac:dyDescent="0.25">
      <c r="A202" s="1">
        <v>0</v>
      </c>
      <c r="B202">
        <v>5</v>
      </c>
      <c r="C202">
        <v>1</v>
      </c>
      <c r="D202">
        <v>30</v>
      </c>
      <c r="E202">
        <v>1</v>
      </c>
      <c r="F202">
        <v>5</v>
      </c>
      <c r="G202">
        <v>2.93</v>
      </c>
      <c r="H202">
        <v>-10</v>
      </c>
      <c r="I202">
        <v>35</v>
      </c>
      <c r="K202">
        <v>4</v>
      </c>
      <c r="L202">
        <v>10</v>
      </c>
      <c r="M202">
        <v>1981</v>
      </c>
      <c r="N202">
        <f t="shared" si="14"/>
        <v>14.65</v>
      </c>
      <c r="S202">
        <v>2</v>
      </c>
      <c r="T202">
        <f>AVERAGE(B202:B203)</f>
        <v>5.5</v>
      </c>
      <c r="U202">
        <f>SUM(N202:N203)/SUM(B202:B203)</f>
        <v>3.1590909090909092</v>
      </c>
    </row>
    <row r="203" spans="1:33" ht="13.5" x14ac:dyDescent="0.25">
      <c r="A203" s="1">
        <v>0</v>
      </c>
      <c r="B203">
        <v>6</v>
      </c>
      <c r="C203">
        <v>0</v>
      </c>
      <c r="D203">
        <v>19</v>
      </c>
      <c r="E203">
        <v>0</v>
      </c>
      <c r="F203">
        <v>25</v>
      </c>
      <c r="G203">
        <v>3.35</v>
      </c>
      <c r="H203">
        <v>15</v>
      </c>
      <c r="I203">
        <v>37.5</v>
      </c>
      <c r="K203">
        <v>4</v>
      </c>
      <c r="L203">
        <v>10</v>
      </c>
      <c r="M203">
        <v>1981</v>
      </c>
      <c r="N203">
        <f t="shared" si="14"/>
        <v>20.100000000000001</v>
      </c>
      <c r="S203">
        <v>10</v>
      </c>
      <c r="T203">
        <f>AVERAGE(B193:B201,B204)</f>
        <v>6.95</v>
      </c>
      <c r="U203">
        <f>SUM(N193:N201,N204)/SUM(B193:B201,B204)</f>
        <v>2.3788489208633097</v>
      </c>
    </row>
    <row r="204" spans="1:33" ht="13.5" x14ac:dyDescent="0.25">
      <c r="A204" s="1">
        <v>1</v>
      </c>
      <c r="B204">
        <v>6</v>
      </c>
      <c r="C204">
        <v>0</v>
      </c>
      <c r="D204">
        <v>3</v>
      </c>
      <c r="E204">
        <v>0</v>
      </c>
      <c r="F204">
        <v>9</v>
      </c>
      <c r="G204">
        <v>2.29</v>
      </c>
      <c r="H204">
        <v>165</v>
      </c>
      <c r="I204">
        <v>35</v>
      </c>
      <c r="K204">
        <v>4</v>
      </c>
      <c r="L204">
        <v>11</v>
      </c>
      <c r="M204">
        <v>1981</v>
      </c>
      <c r="N204">
        <f t="shared" si="14"/>
        <v>13.74</v>
      </c>
      <c r="O204">
        <v>1.5</v>
      </c>
      <c r="P204">
        <v>12</v>
      </c>
      <c r="Q204">
        <f>AVERAGE(B193:B204)</f>
        <v>6.708333333333333</v>
      </c>
      <c r="R204">
        <f>SUM(N193:N204)/SUM(B193:B204)</f>
        <v>2.4854658385093171</v>
      </c>
      <c r="S204">
        <v>0</v>
      </c>
      <c r="T204">
        <v>0</v>
      </c>
      <c r="U204">
        <v>0</v>
      </c>
      <c r="V204">
        <v>1</v>
      </c>
      <c r="W204">
        <f>AVERAGE(B193)</f>
        <v>7</v>
      </c>
      <c r="X204">
        <f>SUM(N193)/SUM(B193)</f>
        <v>2.08</v>
      </c>
      <c r="Y204">
        <v>5</v>
      </c>
      <c r="Z204">
        <f>AVERAGE(B194:B198)</f>
        <v>8.3000000000000007</v>
      </c>
      <c r="AA204">
        <f>SUM(N194:N198)/SUM(B194:B198)</f>
        <v>2.5260240963855423</v>
      </c>
      <c r="AB204">
        <v>3</v>
      </c>
      <c r="AC204">
        <f>AVERAGE(B199:B201)</f>
        <v>5</v>
      </c>
      <c r="AD204">
        <f>SUM(N199:N201)/SUM(B199:B201)</f>
        <v>2.1466666666666665</v>
      </c>
      <c r="AE204">
        <v>3</v>
      </c>
      <c r="AF204">
        <f>AVERAGE(B202:B204)</f>
        <v>5.666666666666667</v>
      </c>
      <c r="AG204">
        <f>SUM(N202:N204)/SUM(B202:B204)</f>
        <v>2.8523529411764708</v>
      </c>
    </row>
    <row r="205" spans="1:33" ht="13.5" x14ac:dyDescent="0.25">
      <c r="A205" s="1"/>
      <c r="S205">
        <v>2</v>
      </c>
      <c r="T205">
        <f>AVERAGE(B193,B196)</f>
        <v>6</v>
      </c>
      <c r="U205">
        <f>SUM(N193,N196)/SUM(B193,B196)</f>
        <v>1.5716666666666665</v>
      </c>
    </row>
    <row r="206" spans="1:33" ht="13.5" x14ac:dyDescent="0.25">
      <c r="A206" s="1">
        <v>1</v>
      </c>
      <c r="B206">
        <v>7.5</v>
      </c>
      <c r="C206">
        <v>0</v>
      </c>
      <c r="D206">
        <v>21</v>
      </c>
      <c r="E206">
        <v>0</v>
      </c>
      <c r="F206">
        <v>28</v>
      </c>
      <c r="G206">
        <v>1.99</v>
      </c>
      <c r="H206">
        <v>165</v>
      </c>
      <c r="I206">
        <v>45</v>
      </c>
      <c r="K206">
        <v>2</v>
      </c>
      <c r="L206">
        <v>4</v>
      </c>
      <c r="M206">
        <v>1982</v>
      </c>
      <c r="N206">
        <f t="shared" ref="N206:N213" si="15">B206*G206</f>
        <v>14.925000000000001</v>
      </c>
    </row>
    <row r="207" spans="1:33" ht="13.5" x14ac:dyDescent="0.25">
      <c r="A207" s="1">
        <v>0</v>
      </c>
      <c r="B207">
        <v>5.5</v>
      </c>
      <c r="C207">
        <v>0</v>
      </c>
      <c r="D207">
        <v>22</v>
      </c>
      <c r="E207">
        <v>1</v>
      </c>
      <c r="F207">
        <v>27</v>
      </c>
      <c r="G207">
        <v>3.14</v>
      </c>
      <c r="H207">
        <v>15</v>
      </c>
      <c r="I207">
        <v>35</v>
      </c>
      <c r="K207">
        <v>2</v>
      </c>
      <c r="L207">
        <v>4</v>
      </c>
      <c r="M207">
        <v>1982</v>
      </c>
      <c r="N207">
        <f t="shared" si="15"/>
        <v>17.27</v>
      </c>
    </row>
    <row r="208" spans="1:33" ht="13.5" x14ac:dyDescent="0.25">
      <c r="A208" s="1">
        <v>1</v>
      </c>
      <c r="B208">
        <v>5.5</v>
      </c>
      <c r="C208">
        <v>1</v>
      </c>
      <c r="D208">
        <v>28</v>
      </c>
      <c r="E208">
        <v>0</v>
      </c>
      <c r="F208">
        <v>3</v>
      </c>
      <c r="G208">
        <v>3.79</v>
      </c>
      <c r="H208">
        <v>165</v>
      </c>
      <c r="I208">
        <v>35</v>
      </c>
      <c r="K208">
        <v>2</v>
      </c>
      <c r="L208">
        <v>5</v>
      </c>
      <c r="M208">
        <v>1982</v>
      </c>
      <c r="N208">
        <f t="shared" si="15"/>
        <v>20.844999999999999</v>
      </c>
    </row>
    <row r="209" spans="1:33" ht="13.5" x14ac:dyDescent="0.25">
      <c r="A209" s="1">
        <v>1</v>
      </c>
      <c r="B209">
        <v>11.5</v>
      </c>
      <c r="C209">
        <v>0</v>
      </c>
      <c r="D209">
        <v>9</v>
      </c>
      <c r="E209">
        <v>1</v>
      </c>
      <c r="F209">
        <v>20</v>
      </c>
      <c r="G209">
        <v>3.83</v>
      </c>
      <c r="H209">
        <v>160</v>
      </c>
      <c r="I209">
        <v>45</v>
      </c>
      <c r="K209">
        <v>2</v>
      </c>
      <c r="L209">
        <v>6</v>
      </c>
      <c r="M209">
        <v>1982</v>
      </c>
      <c r="N209">
        <f t="shared" si="15"/>
        <v>44.045000000000002</v>
      </c>
    </row>
    <row r="210" spans="1:33" ht="13.5" x14ac:dyDescent="0.25">
      <c r="A210" s="1">
        <v>1</v>
      </c>
      <c r="B210">
        <v>6</v>
      </c>
      <c r="C210">
        <v>1</v>
      </c>
      <c r="D210">
        <v>30</v>
      </c>
      <c r="E210">
        <v>1</v>
      </c>
      <c r="F210">
        <v>6</v>
      </c>
      <c r="G210">
        <v>3.06</v>
      </c>
      <c r="H210">
        <v>165</v>
      </c>
      <c r="I210">
        <v>45</v>
      </c>
      <c r="K210">
        <v>3</v>
      </c>
      <c r="L210">
        <v>7</v>
      </c>
      <c r="M210">
        <v>1982</v>
      </c>
      <c r="N210">
        <f t="shared" si="15"/>
        <v>18.36</v>
      </c>
    </row>
    <row r="211" spans="1:33" ht="13.5" x14ac:dyDescent="0.25">
      <c r="A211" s="1">
        <v>2</v>
      </c>
      <c r="B211">
        <v>6</v>
      </c>
      <c r="C211">
        <v>1</v>
      </c>
      <c r="D211">
        <v>14</v>
      </c>
      <c r="E211">
        <v>1</v>
      </c>
      <c r="F211">
        <v>20</v>
      </c>
      <c r="G211">
        <v>2.94</v>
      </c>
      <c r="H211">
        <v>110</v>
      </c>
      <c r="I211">
        <v>35</v>
      </c>
      <c r="K211">
        <v>3</v>
      </c>
      <c r="L211">
        <v>8</v>
      </c>
      <c r="M211">
        <v>1982</v>
      </c>
      <c r="N211">
        <f t="shared" si="15"/>
        <v>17.64</v>
      </c>
      <c r="S211">
        <v>1</v>
      </c>
      <c r="T211">
        <f>AVERAGE(B206)</f>
        <v>7.5</v>
      </c>
      <c r="U211">
        <f>SUM(N206)/SUM(B206)</f>
        <v>1.99</v>
      </c>
    </row>
    <row r="212" spans="1:33" ht="13.5" x14ac:dyDescent="0.25">
      <c r="A212" s="1">
        <v>1</v>
      </c>
      <c r="B212">
        <v>5</v>
      </c>
      <c r="C212">
        <v>1</v>
      </c>
      <c r="D212">
        <v>7</v>
      </c>
      <c r="E212">
        <v>1</v>
      </c>
      <c r="F212">
        <v>12</v>
      </c>
      <c r="G212">
        <v>2.48</v>
      </c>
      <c r="H212">
        <v>-170</v>
      </c>
      <c r="I212">
        <v>45</v>
      </c>
      <c r="K212">
        <v>3</v>
      </c>
      <c r="L212">
        <v>9</v>
      </c>
      <c r="M212">
        <v>1982</v>
      </c>
      <c r="N212">
        <f t="shared" si="15"/>
        <v>12.4</v>
      </c>
      <c r="S212">
        <v>6</v>
      </c>
      <c r="T212">
        <f>AVERAGE(B206,B208:B210,B212:B213)</f>
        <v>6.75</v>
      </c>
      <c r="U212">
        <f>SUM(N206,N208:N210,N212:N213)/SUM(B206,B208:B210,B212:B213)</f>
        <v>2.9932098765432098</v>
      </c>
    </row>
    <row r="213" spans="1:33" ht="13.5" x14ac:dyDescent="0.25">
      <c r="A213" s="1">
        <v>1</v>
      </c>
      <c r="B213">
        <v>5</v>
      </c>
      <c r="C213">
        <v>1</v>
      </c>
      <c r="D213">
        <v>1</v>
      </c>
      <c r="E213">
        <v>1</v>
      </c>
      <c r="F213">
        <v>6</v>
      </c>
      <c r="G213">
        <v>2.13</v>
      </c>
      <c r="H213">
        <v>180</v>
      </c>
      <c r="I213">
        <v>55</v>
      </c>
      <c r="K213">
        <v>4</v>
      </c>
      <c r="L213">
        <v>12</v>
      </c>
      <c r="M213">
        <v>1982</v>
      </c>
      <c r="N213">
        <f t="shared" si="15"/>
        <v>10.649999999999999</v>
      </c>
      <c r="O213">
        <v>5.5</v>
      </c>
      <c r="P213">
        <v>8</v>
      </c>
      <c r="Q213">
        <f>AVERAGE(B206:B213)</f>
        <v>6.5</v>
      </c>
      <c r="R213">
        <f>SUM(N206:N213)/SUM(B206:B213)</f>
        <v>3.0025961538461541</v>
      </c>
      <c r="S213">
        <v>1</v>
      </c>
      <c r="T213">
        <f>AVERAGE(B211)</f>
        <v>6</v>
      </c>
      <c r="U213">
        <f>SUM(N211)/SUM(B211)</f>
        <v>2.94</v>
      </c>
      <c r="V213">
        <v>0</v>
      </c>
      <c r="W213">
        <v>0</v>
      </c>
      <c r="X213">
        <v>0</v>
      </c>
      <c r="Y213">
        <v>4</v>
      </c>
      <c r="Z213">
        <f>AVERAGE(B206:B209)</f>
        <v>7.5</v>
      </c>
      <c r="AA213">
        <f>SUM(N206:N209)/SUM(B206:B209)</f>
        <v>3.2361666666666671</v>
      </c>
      <c r="AB213">
        <v>3</v>
      </c>
      <c r="AC213">
        <f>AVERAGE(B210:B212)</f>
        <v>5.666666666666667</v>
      </c>
      <c r="AD213">
        <f>SUM(N210:N212)/SUM(B210:B212)</f>
        <v>2.8470588235294119</v>
      </c>
      <c r="AE213">
        <v>1</v>
      </c>
      <c r="AF213">
        <f>AVERAGE(B213)</f>
        <v>5</v>
      </c>
      <c r="AG213">
        <f>SUM(N213)/SUM(B213)</f>
        <v>2.13</v>
      </c>
    </row>
    <row r="214" spans="1:33" ht="13.5" x14ac:dyDescent="0.25">
      <c r="A214" s="1"/>
      <c r="S214">
        <v>0</v>
      </c>
      <c r="T214">
        <v>0</v>
      </c>
      <c r="U214">
        <v>0</v>
      </c>
    </row>
    <row r="215" spans="1:33" ht="13.5" x14ac:dyDescent="0.25">
      <c r="A215" s="1">
        <v>1</v>
      </c>
      <c r="B215">
        <v>8.5</v>
      </c>
      <c r="C215">
        <v>1</v>
      </c>
      <c r="D215">
        <v>17</v>
      </c>
      <c r="E215">
        <v>0</v>
      </c>
      <c r="F215">
        <v>26</v>
      </c>
      <c r="G215">
        <v>1.93</v>
      </c>
      <c r="H215">
        <v>-130</v>
      </c>
      <c r="I215">
        <v>47.5</v>
      </c>
      <c r="K215">
        <v>1</v>
      </c>
      <c r="L215">
        <v>1</v>
      </c>
      <c r="M215">
        <v>1983</v>
      </c>
      <c r="N215">
        <f>B215*G215</f>
        <v>16.405000000000001</v>
      </c>
    </row>
    <row r="216" spans="1:33" ht="13.5" x14ac:dyDescent="0.25">
      <c r="A216" s="1">
        <v>1</v>
      </c>
      <c r="B216">
        <v>12</v>
      </c>
      <c r="C216">
        <v>1</v>
      </c>
      <c r="D216">
        <v>5</v>
      </c>
      <c r="E216">
        <v>1</v>
      </c>
      <c r="F216">
        <v>17</v>
      </c>
      <c r="G216">
        <v>3.09</v>
      </c>
      <c r="H216">
        <v>165</v>
      </c>
      <c r="I216">
        <v>42.5</v>
      </c>
      <c r="K216">
        <v>2</v>
      </c>
      <c r="L216">
        <v>6</v>
      </c>
      <c r="M216">
        <v>1983</v>
      </c>
      <c r="N216">
        <f>B216*G216</f>
        <v>37.08</v>
      </c>
      <c r="S216">
        <v>0</v>
      </c>
      <c r="T216">
        <v>0</v>
      </c>
      <c r="U216">
        <v>0</v>
      </c>
    </row>
    <row r="217" spans="1:33" ht="13.5" x14ac:dyDescent="0.25">
      <c r="A217" s="1">
        <v>1</v>
      </c>
      <c r="B217">
        <v>6</v>
      </c>
      <c r="C217">
        <v>1</v>
      </c>
      <c r="D217">
        <v>6</v>
      </c>
      <c r="E217">
        <v>1</v>
      </c>
      <c r="F217">
        <v>12</v>
      </c>
      <c r="G217">
        <v>3.67</v>
      </c>
      <c r="H217">
        <v>-100</v>
      </c>
      <c r="I217">
        <v>50</v>
      </c>
      <c r="K217">
        <v>2</v>
      </c>
      <c r="L217">
        <v>6</v>
      </c>
      <c r="M217">
        <v>1983</v>
      </c>
      <c r="N217">
        <f>B217*G217</f>
        <v>22.02</v>
      </c>
      <c r="S217">
        <v>4</v>
      </c>
      <c r="T217">
        <f>AVERAGE(B215:B218)</f>
        <v>8.25</v>
      </c>
      <c r="U217">
        <f>SUM(N215:N218)/SUM(B215:B218)</f>
        <v>2.7686363636363636</v>
      </c>
    </row>
    <row r="218" spans="1:33" ht="13.5" x14ac:dyDescent="0.25">
      <c r="A218" s="1">
        <v>1</v>
      </c>
      <c r="B218">
        <v>6.5</v>
      </c>
      <c r="C218">
        <v>0</v>
      </c>
      <c r="D218">
        <v>18</v>
      </c>
      <c r="E218">
        <v>1</v>
      </c>
      <c r="F218">
        <v>24</v>
      </c>
      <c r="G218">
        <v>2.44</v>
      </c>
      <c r="H218">
        <v>-160</v>
      </c>
      <c r="I218">
        <v>45</v>
      </c>
      <c r="K218">
        <v>4</v>
      </c>
      <c r="L218">
        <v>11</v>
      </c>
      <c r="M218">
        <v>1983</v>
      </c>
      <c r="N218">
        <f>B218*G218</f>
        <v>15.86</v>
      </c>
      <c r="O218">
        <v>6</v>
      </c>
      <c r="P218">
        <v>4</v>
      </c>
      <c r="Q218">
        <f>AVERAGE(B215:B218)</f>
        <v>8.25</v>
      </c>
      <c r="R218">
        <f>SUM(N215:N218)/SUM(B215:B218)</f>
        <v>2.7686363636363636</v>
      </c>
      <c r="S218">
        <v>0</v>
      </c>
      <c r="T218">
        <v>0</v>
      </c>
      <c r="U218">
        <v>0</v>
      </c>
      <c r="V218">
        <v>1</v>
      </c>
      <c r="W218">
        <f>AVERAGE(B215)</f>
        <v>8.5</v>
      </c>
      <c r="X218">
        <f>SUM(N215)/SUM(B215)</f>
        <v>1.9300000000000002</v>
      </c>
      <c r="Y218">
        <v>2</v>
      </c>
      <c r="Z218">
        <f>AVERAGE(B216:B217)</f>
        <v>9</v>
      </c>
      <c r="AA218">
        <f>SUM(N216:N217)/SUM(B216:B217)</f>
        <v>3.2833333333333332</v>
      </c>
      <c r="AB218">
        <v>0</v>
      </c>
      <c r="AC218">
        <v>0</v>
      </c>
      <c r="AD218">
        <v>0</v>
      </c>
      <c r="AE218">
        <v>1</v>
      </c>
      <c r="AF218">
        <f>AVERAGE(B218)</f>
        <v>6.5</v>
      </c>
      <c r="AG218">
        <f>SUM(N218)/SUM(B218)</f>
        <v>2.44</v>
      </c>
    </row>
    <row r="219" spans="1:33" ht="13.5" x14ac:dyDescent="0.25">
      <c r="A219" s="1"/>
      <c r="S219">
        <v>3</v>
      </c>
      <c r="T219">
        <f>AVERAGE(B215,B217:B218)</f>
        <v>7</v>
      </c>
      <c r="U219">
        <f>SUM(N215,N217:N218)/SUM(B215,B217:B218)</f>
        <v>2.585</v>
      </c>
    </row>
    <row r="220" spans="1:33" ht="13.5" x14ac:dyDescent="0.25">
      <c r="A220" s="1">
        <v>1</v>
      </c>
      <c r="B220">
        <v>5</v>
      </c>
      <c r="C220">
        <v>0</v>
      </c>
      <c r="D220">
        <v>28</v>
      </c>
      <c r="E220">
        <v>0</v>
      </c>
      <c r="F220">
        <v>2</v>
      </c>
      <c r="G220">
        <v>3.39</v>
      </c>
      <c r="H220">
        <v>180</v>
      </c>
      <c r="I220">
        <v>42.5</v>
      </c>
      <c r="K220">
        <v>1</v>
      </c>
      <c r="L220">
        <v>3</v>
      </c>
      <c r="M220">
        <v>1984</v>
      </c>
      <c r="N220">
        <f t="shared" ref="N220:N229" si="16">B220*G220</f>
        <v>16.95</v>
      </c>
    </row>
    <row r="221" spans="1:33" ht="13.5" x14ac:dyDescent="0.25">
      <c r="A221" s="1">
        <v>1</v>
      </c>
      <c r="B221">
        <v>6</v>
      </c>
      <c r="C221">
        <v>0</v>
      </c>
      <c r="D221">
        <v>3</v>
      </c>
      <c r="E221">
        <v>0</v>
      </c>
      <c r="F221">
        <v>9</v>
      </c>
      <c r="G221">
        <v>1.42</v>
      </c>
      <c r="H221">
        <v>-165</v>
      </c>
      <c r="I221">
        <v>45</v>
      </c>
      <c r="K221">
        <v>2</v>
      </c>
      <c r="L221">
        <v>4</v>
      </c>
      <c r="M221">
        <v>1984</v>
      </c>
      <c r="N221">
        <f t="shared" si="16"/>
        <v>8.52</v>
      </c>
    </row>
    <row r="222" spans="1:33" ht="13.5" x14ac:dyDescent="0.25">
      <c r="A222" s="1">
        <v>1</v>
      </c>
      <c r="B222">
        <v>5.5</v>
      </c>
      <c r="C222">
        <v>1</v>
      </c>
      <c r="D222">
        <v>21</v>
      </c>
      <c r="E222">
        <v>0</v>
      </c>
      <c r="F222">
        <v>27</v>
      </c>
      <c r="G222">
        <v>2.56</v>
      </c>
      <c r="H222">
        <v>170</v>
      </c>
      <c r="I222">
        <v>45</v>
      </c>
      <c r="K222">
        <v>2</v>
      </c>
      <c r="L222">
        <v>4</v>
      </c>
      <c r="M222">
        <v>1984</v>
      </c>
      <c r="N222">
        <f t="shared" si="16"/>
        <v>14.08</v>
      </c>
    </row>
    <row r="223" spans="1:33" ht="13.5" x14ac:dyDescent="0.25">
      <c r="A223" s="1">
        <v>1</v>
      </c>
      <c r="B223">
        <v>5</v>
      </c>
      <c r="C223">
        <v>0</v>
      </c>
      <c r="D223">
        <v>16</v>
      </c>
      <c r="E223">
        <v>0</v>
      </c>
      <c r="F223">
        <v>21</v>
      </c>
      <c r="G223">
        <v>2.4900000000000002</v>
      </c>
      <c r="H223">
        <v>-100</v>
      </c>
      <c r="I223">
        <v>55</v>
      </c>
      <c r="K223">
        <v>2</v>
      </c>
      <c r="L223">
        <v>6</v>
      </c>
      <c r="M223">
        <v>1984</v>
      </c>
      <c r="N223">
        <f t="shared" si="16"/>
        <v>12.450000000000001</v>
      </c>
    </row>
    <row r="224" spans="1:33" ht="13.5" x14ac:dyDescent="0.25">
      <c r="A224" s="1">
        <v>1</v>
      </c>
      <c r="B224">
        <v>9.5</v>
      </c>
      <c r="C224">
        <v>1</v>
      </c>
      <c r="D224">
        <v>28</v>
      </c>
      <c r="E224">
        <v>0</v>
      </c>
      <c r="F224">
        <v>8</v>
      </c>
      <c r="G224">
        <v>2.09</v>
      </c>
      <c r="H224">
        <v>-90</v>
      </c>
      <c r="I224">
        <v>65</v>
      </c>
      <c r="K224">
        <v>3</v>
      </c>
      <c r="L224">
        <v>7</v>
      </c>
      <c r="M224">
        <v>1984</v>
      </c>
      <c r="N224">
        <f t="shared" si="16"/>
        <v>19.854999999999997</v>
      </c>
    </row>
    <row r="225" spans="1:33" ht="13.5" x14ac:dyDescent="0.25">
      <c r="A225" s="1">
        <v>1</v>
      </c>
      <c r="B225">
        <v>13</v>
      </c>
      <c r="C225">
        <v>0</v>
      </c>
      <c r="D225">
        <v>7</v>
      </c>
      <c r="E225">
        <v>0</v>
      </c>
      <c r="F225">
        <v>20</v>
      </c>
      <c r="G225">
        <v>3.11</v>
      </c>
      <c r="H225">
        <v>160</v>
      </c>
      <c r="I225">
        <v>47.5</v>
      </c>
      <c r="K225">
        <v>3</v>
      </c>
      <c r="L225">
        <v>8</v>
      </c>
      <c r="M225">
        <v>1984</v>
      </c>
      <c r="N225">
        <f t="shared" si="16"/>
        <v>40.43</v>
      </c>
    </row>
    <row r="226" spans="1:33" ht="13.5" x14ac:dyDescent="0.25">
      <c r="A226" s="1">
        <v>0</v>
      </c>
      <c r="B226">
        <v>5</v>
      </c>
      <c r="C226">
        <v>1</v>
      </c>
      <c r="D226">
        <v>24</v>
      </c>
      <c r="E226">
        <v>1</v>
      </c>
      <c r="F226">
        <v>29</v>
      </c>
      <c r="G226">
        <v>4.6399999999999997</v>
      </c>
      <c r="H226">
        <v>-20</v>
      </c>
      <c r="I226">
        <v>42.5</v>
      </c>
      <c r="K226">
        <v>3</v>
      </c>
      <c r="L226">
        <v>8</v>
      </c>
      <c r="M226">
        <v>1984</v>
      </c>
      <c r="N226">
        <f t="shared" si="16"/>
        <v>23.2</v>
      </c>
    </row>
    <row r="227" spans="1:33" ht="13.5" x14ac:dyDescent="0.25">
      <c r="A227" s="1">
        <v>1</v>
      </c>
      <c r="B227">
        <v>11</v>
      </c>
      <c r="C227">
        <v>0</v>
      </c>
      <c r="D227">
        <v>26</v>
      </c>
      <c r="E227">
        <v>0</v>
      </c>
      <c r="F227">
        <v>6</v>
      </c>
      <c r="G227">
        <v>1.88</v>
      </c>
      <c r="H227">
        <v>180</v>
      </c>
      <c r="I227">
        <v>45</v>
      </c>
      <c r="K227">
        <v>3</v>
      </c>
      <c r="L227">
        <v>8</v>
      </c>
      <c r="M227">
        <v>1984</v>
      </c>
      <c r="N227">
        <f t="shared" si="16"/>
        <v>20.68</v>
      </c>
      <c r="S227">
        <v>2</v>
      </c>
      <c r="T227">
        <f>AVERAGE(B226,B228)</f>
        <v>5</v>
      </c>
      <c r="U227">
        <f>SUM(N226,N228)/SUM(B226,B228)</f>
        <v>3.145</v>
      </c>
    </row>
    <row r="228" spans="1:33" ht="13.5" x14ac:dyDescent="0.25">
      <c r="A228" s="1">
        <v>0</v>
      </c>
      <c r="B228">
        <v>5</v>
      </c>
      <c r="C228">
        <v>0</v>
      </c>
      <c r="D228">
        <v>14</v>
      </c>
      <c r="E228">
        <v>0</v>
      </c>
      <c r="F228">
        <v>19</v>
      </c>
      <c r="G228">
        <v>1.65</v>
      </c>
      <c r="H228">
        <v>-30</v>
      </c>
      <c r="I228">
        <v>55</v>
      </c>
      <c r="K228">
        <v>3</v>
      </c>
      <c r="L228">
        <v>9</v>
      </c>
      <c r="M228">
        <v>1984</v>
      </c>
      <c r="N228">
        <f t="shared" si="16"/>
        <v>8.25</v>
      </c>
      <c r="S228">
        <v>8</v>
      </c>
      <c r="T228">
        <f>AVERAGE(B220:B225,B227,B229)</f>
        <v>8.375</v>
      </c>
      <c r="U228">
        <f>SUM(N220:N225,N227,N229)/SUM(B220:B225,B227,B229)</f>
        <v>2.3427611940298507</v>
      </c>
    </row>
    <row r="229" spans="1:33" ht="13.5" x14ac:dyDescent="0.25">
      <c r="A229" s="1">
        <v>1</v>
      </c>
      <c r="B229">
        <v>12</v>
      </c>
      <c r="C229">
        <v>0</v>
      </c>
      <c r="D229">
        <v>15</v>
      </c>
      <c r="E229">
        <v>0</v>
      </c>
      <c r="F229">
        <v>27</v>
      </c>
      <c r="G229">
        <v>2</v>
      </c>
      <c r="H229">
        <v>160</v>
      </c>
      <c r="I229">
        <v>45</v>
      </c>
      <c r="K229">
        <v>3</v>
      </c>
      <c r="L229">
        <v>9</v>
      </c>
      <c r="M229">
        <v>1984</v>
      </c>
      <c r="N229">
        <f t="shared" si="16"/>
        <v>24</v>
      </c>
      <c r="O229">
        <v>7.5</v>
      </c>
      <c r="P229">
        <v>10</v>
      </c>
      <c r="Q229">
        <f>AVERAGE(B220:B229)</f>
        <v>7.7</v>
      </c>
      <c r="R229">
        <f>SUM(N220:N229)/SUM(B220:B229)</f>
        <v>2.446948051948052</v>
      </c>
      <c r="S229">
        <v>0</v>
      </c>
      <c r="T229">
        <v>0</v>
      </c>
      <c r="U229">
        <v>0</v>
      </c>
      <c r="V229">
        <v>1</v>
      </c>
      <c r="W229">
        <f>AVERAGE(B220)</f>
        <v>5</v>
      </c>
      <c r="X229">
        <f>SUM(N220)/SUM(B220)</f>
        <v>3.3899999999999997</v>
      </c>
      <c r="Y229">
        <v>3</v>
      </c>
      <c r="Z229">
        <f>AVERAGE(B221:B223)</f>
        <v>5.5</v>
      </c>
      <c r="AA229">
        <f>SUM(N221:N223)/SUM(B221:B223)</f>
        <v>2.1242424242424245</v>
      </c>
      <c r="AB229">
        <v>6</v>
      </c>
      <c r="AC229">
        <f>AVERAGE(B224:E229)</f>
        <v>7.1875</v>
      </c>
      <c r="AD229">
        <f>SUM(N224:N229)/SUM(B224:B229)</f>
        <v>2.4579279279279276</v>
      </c>
      <c r="AE229">
        <v>0</v>
      </c>
      <c r="AF229">
        <v>0</v>
      </c>
      <c r="AG229">
        <v>0</v>
      </c>
    </row>
    <row r="230" spans="1:33" ht="13.5" x14ac:dyDescent="0.25">
      <c r="A230" s="1"/>
      <c r="S230">
        <v>2</v>
      </c>
      <c r="T230">
        <f>AVERAGE(B223,B224)</f>
        <v>7.25</v>
      </c>
      <c r="U230">
        <f>SUM(N223,N224)/SUM(B223,B224)</f>
        <v>2.2279310344827588</v>
      </c>
    </row>
    <row r="231" spans="1:33" ht="13.5" x14ac:dyDescent="0.25">
      <c r="A231" s="1">
        <v>1</v>
      </c>
      <c r="B231">
        <v>16</v>
      </c>
      <c r="C231">
        <v>0</v>
      </c>
      <c r="D231">
        <v>11</v>
      </c>
      <c r="E231">
        <v>0</v>
      </c>
      <c r="F231">
        <v>27</v>
      </c>
      <c r="G231">
        <v>3.27</v>
      </c>
      <c r="H231">
        <v>170</v>
      </c>
      <c r="I231">
        <v>45</v>
      </c>
      <c r="K231">
        <v>2</v>
      </c>
      <c r="L231">
        <v>4</v>
      </c>
      <c r="M231">
        <v>1985</v>
      </c>
      <c r="N231">
        <f t="shared" ref="N231:N240" si="17">B231*G231</f>
        <v>52.32</v>
      </c>
    </row>
    <row r="232" spans="1:33" ht="13.5" x14ac:dyDescent="0.25">
      <c r="A232" s="1">
        <v>1</v>
      </c>
      <c r="B232">
        <v>7.5</v>
      </c>
      <c r="C232">
        <v>0</v>
      </c>
      <c r="D232">
        <v>28</v>
      </c>
      <c r="E232">
        <v>1</v>
      </c>
      <c r="F232">
        <v>5</v>
      </c>
      <c r="G232">
        <v>2.14</v>
      </c>
      <c r="H232">
        <v>160</v>
      </c>
      <c r="I232">
        <v>45</v>
      </c>
      <c r="K232">
        <v>2</v>
      </c>
      <c r="L232">
        <v>5</v>
      </c>
      <c r="M232">
        <v>1985</v>
      </c>
      <c r="N232">
        <f t="shared" si="17"/>
        <v>16.05</v>
      </c>
    </row>
    <row r="233" spans="1:33" ht="13.5" x14ac:dyDescent="0.25">
      <c r="A233" s="1">
        <v>1</v>
      </c>
      <c r="B233">
        <v>5</v>
      </c>
      <c r="C233">
        <v>0</v>
      </c>
      <c r="D233">
        <v>28</v>
      </c>
      <c r="E233">
        <v>0</v>
      </c>
      <c r="F233">
        <v>2</v>
      </c>
      <c r="G233">
        <v>4.29</v>
      </c>
      <c r="H233">
        <v>165</v>
      </c>
      <c r="I233">
        <v>45</v>
      </c>
      <c r="K233">
        <v>2</v>
      </c>
      <c r="L233">
        <v>5</v>
      </c>
      <c r="M233">
        <v>1985</v>
      </c>
      <c r="N233">
        <f t="shared" si="17"/>
        <v>21.45</v>
      </c>
    </row>
    <row r="234" spans="1:33" ht="13.5" x14ac:dyDescent="0.25">
      <c r="A234" s="1">
        <v>1</v>
      </c>
      <c r="B234">
        <v>5.5</v>
      </c>
      <c r="C234">
        <v>1</v>
      </c>
      <c r="D234">
        <v>9</v>
      </c>
      <c r="E234">
        <v>0</v>
      </c>
      <c r="F234">
        <v>15</v>
      </c>
      <c r="G234">
        <v>2.08</v>
      </c>
      <c r="H234">
        <v>-95</v>
      </c>
      <c r="I234">
        <v>50</v>
      </c>
      <c r="K234">
        <v>2</v>
      </c>
      <c r="L234">
        <v>6</v>
      </c>
      <c r="M234">
        <v>1985</v>
      </c>
      <c r="N234">
        <f t="shared" si="17"/>
        <v>11.440000000000001</v>
      </c>
    </row>
    <row r="235" spans="1:33" ht="13.5" x14ac:dyDescent="0.25">
      <c r="A235" s="1">
        <v>1</v>
      </c>
      <c r="B235">
        <v>7</v>
      </c>
      <c r="C235">
        <v>1</v>
      </c>
      <c r="D235">
        <v>13</v>
      </c>
      <c r="E235">
        <v>1</v>
      </c>
      <c r="F235">
        <v>20</v>
      </c>
      <c r="G235">
        <v>2.4</v>
      </c>
      <c r="H235">
        <v>180</v>
      </c>
      <c r="I235">
        <v>42.5</v>
      </c>
      <c r="K235">
        <v>2</v>
      </c>
      <c r="L235">
        <v>6</v>
      </c>
      <c r="M235">
        <v>1985</v>
      </c>
      <c r="N235">
        <f t="shared" si="17"/>
        <v>16.8</v>
      </c>
    </row>
    <row r="236" spans="1:33" ht="13.5" x14ac:dyDescent="0.25">
      <c r="A236" s="1">
        <v>1</v>
      </c>
      <c r="B236">
        <v>8.5</v>
      </c>
      <c r="C236">
        <v>0</v>
      </c>
      <c r="D236">
        <v>16</v>
      </c>
      <c r="E236">
        <v>1</v>
      </c>
      <c r="F236">
        <v>24</v>
      </c>
      <c r="G236">
        <v>2.42</v>
      </c>
      <c r="H236">
        <v>-170</v>
      </c>
      <c r="I236">
        <v>45</v>
      </c>
      <c r="K236">
        <v>3</v>
      </c>
      <c r="L236">
        <v>9</v>
      </c>
      <c r="M236">
        <v>1985</v>
      </c>
      <c r="N236">
        <f t="shared" si="17"/>
        <v>20.57</v>
      </c>
    </row>
    <row r="237" spans="1:33" ht="13.5" x14ac:dyDescent="0.25">
      <c r="A237" s="1">
        <v>2</v>
      </c>
      <c r="B237">
        <v>7.5</v>
      </c>
      <c r="C237">
        <v>0</v>
      </c>
      <c r="D237">
        <v>11</v>
      </c>
      <c r="E237">
        <v>1</v>
      </c>
      <c r="F237">
        <v>18</v>
      </c>
      <c r="G237">
        <v>2.58</v>
      </c>
      <c r="H237">
        <v>105</v>
      </c>
      <c r="I237">
        <v>40</v>
      </c>
      <c r="K237">
        <v>4</v>
      </c>
      <c r="L237">
        <v>10</v>
      </c>
      <c r="M237">
        <v>1985</v>
      </c>
      <c r="N237">
        <f t="shared" si="17"/>
        <v>19.350000000000001</v>
      </c>
    </row>
    <row r="238" spans="1:33" ht="13.5" x14ac:dyDescent="0.25">
      <c r="A238" s="1">
        <v>0</v>
      </c>
      <c r="B238">
        <v>5</v>
      </c>
      <c r="C238">
        <v>0</v>
      </c>
      <c r="D238">
        <v>20</v>
      </c>
      <c r="E238">
        <v>0</v>
      </c>
      <c r="F238">
        <v>25</v>
      </c>
      <c r="G238">
        <v>3.02</v>
      </c>
      <c r="H238">
        <v>-60</v>
      </c>
      <c r="I238">
        <v>52.5</v>
      </c>
      <c r="K238">
        <v>4</v>
      </c>
      <c r="L238">
        <v>10</v>
      </c>
      <c r="M238">
        <v>1985</v>
      </c>
      <c r="N238">
        <f t="shared" si="17"/>
        <v>15.1</v>
      </c>
      <c r="S238">
        <v>1</v>
      </c>
      <c r="T238">
        <f>AVERAGE(B238)</f>
        <v>5</v>
      </c>
      <c r="U238">
        <f>SUM(N238)/SUM(B238)</f>
        <v>3.02</v>
      </c>
    </row>
    <row r="239" spans="1:33" ht="13.5" x14ac:dyDescent="0.25">
      <c r="A239" s="1">
        <v>2</v>
      </c>
      <c r="B239">
        <v>9</v>
      </c>
      <c r="C239">
        <v>0</v>
      </c>
      <c r="D239">
        <v>22</v>
      </c>
      <c r="E239">
        <v>0</v>
      </c>
      <c r="F239">
        <v>31</v>
      </c>
      <c r="G239">
        <v>3.62</v>
      </c>
      <c r="H239">
        <v>110</v>
      </c>
      <c r="I239">
        <v>35</v>
      </c>
      <c r="K239">
        <v>4</v>
      </c>
      <c r="L239">
        <v>10</v>
      </c>
      <c r="M239">
        <v>1985</v>
      </c>
      <c r="N239">
        <f t="shared" si="17"/>
        <v>32.58</v>
      </c>
      <c r="S239">
        <v>6</v>
      </c>
      <c r="T239">
        <f>AVERAGE(B231:B236,B238,B240)</f>
        <v>7.5625</v>
      </c>
      <c r="U239">
        <f>SUM(N231:N236,N238,N240)/SUM(B231:B236,B238,B240)</f>
        <v>2.7026446280991734</v>
      </c>
    </row>
    <row r="240" spans="1:33" ht="13.5" x14ac:dyDescent="0.25">
      <c r="A240" s="1">
        <v>2</v>
      </c>
      <c r="B240">
        <v>6</v>
      </c>
      <c r="C240">
        <v>0</v>
      </c>
      <c r="D240">
        <v>28</v>
      </c>
      <c r="E240">
        <v>0</v>
      </c>
      <c r="F240">
        <v>4</v>
      </c>
      <c r="G240">
        <v>1.63</v>
      </c>
      <c r="H240">
        <v>120</v>
      </c>
      <c r="I240">
        <v>45</v>
      </c>
      <c r="K240">
        <v>4</v>
      </c>
      <c r="L240">
        <v>11</v>
      </c>
      <c r="M240">
        <v>1985</v>
      </c>
      <c r="N240">
        <f t="shared" si="17"/>
        <v>9.7799999999999994</v>
      </c>
      <c r="O240">
        <v>4.5</v>
      </c>
      <c r="P240">
        <v>10</v>
      </c>
      <c r="Q240">
        <f>AVERAGE(B231:B240)</f>
        <v>7.7</v>
      </c>
      <c r="R240">
        <f>SUM(N231:N240)/SUM(B231:B240)</f>
        <v>2.7979220779220775</v>
      </c>
      <c r="S240">
        <v>3</v>
      </c>
      <c r="T240">
        <f>AVERAGE(B237,B239,B240)</f>
        <v>7.5</v>
      </c>
      <c r="U240">
        <f>SUM(N237,N239,N240)/SUM(B237,B239,B240)</f>
        <v>2.7426666666666666</v>
      </c>
      <c r="V240">
        <v>0</v>
      </c>
      <c r="W240">
        <v>0</v>
      </c>
      <c r="X240">
        <v>0</v>
      </c>
      <c r="Y240">
        <v>5</v>
      </c>
      <c r="Z240">
        <f>AVERAGE(B231:B235)</f>
        <v>8.1999999999999993</v>
      </c>
      <c r="AA240">
        <f>SUM(N231:N235)/SUM(B231:B235)</f>
        <v>2.8795121951219511</v>
      </c>
      <c r="AB240">
        <v>1</v>
      </c>
      <c r="AC240">
        <f>AVERAGE(B236)</f>
        <v>8.5</v>
      </c>
      <c r="AD240">
        <f>SUM(N236)/SUM(B236)</f>
        <v>2.42</v>
      </c>
      <c r="AE240">
        <v>4</v>
      </c>
      <c r="AF240">
        <f>AVERAGE(B237:B240)</f>
        <v>6.875</v>
      </c>
      <c r="AG240">
        <f>SUM(N237:N240)/SUM(B237:B240)</f>
        <v>2.7930909090909091</v>
      </c>
    </row>
    <row r="241" spans="1:33" ht="13.5" x14ac:dyDescent="0.25">
      <c r="A241" s="1"/>
      <c r="S241">
        <v>1</v>
      </c>
      <c r="T241">
        <v>5.5</v>
      </c>
      <c r="U241">
        <v>2.08</v>
      </c>
    </row>
    <row r="242" spans="1:33" ht="13.5" x14ac:dyDescent="0.25">
      <c r="A242" s="1">
        <v>2</v>
      </c>
      <c r="B242">
        <v>8</v>
      </c>
      <c r="C242">
        <v>0</v>
      </c>
      <c r="D242">
        <v>27</v>
      </c>
      <c r="E242">
        <v>0</v>
      </c>
      <c r="F242">
        <v>5</v>
      </c>
      <c r="G242">
        <v>3.48</v>
      </c>
      <c r="H242">
        <v>150</v>
      </c>
      <c r="I242">
        <v>35</v>
      </c>
      <c r="K242">
        <v>2</v>
      </c>
      <c r="L242">
        <v>4</v>
      </c>
      <c r="M242">
        <v>1986</v>
      </c>
      <c r="N242">
        <f t="shared" ref="N242:N253" si="18">B242*G242</f>
        <v>27.84</v>
      </c>
    </row>
    <row r="243" spans="1:33" ht="13.5" x14ac:dyDescent="0.25">
      <c r="A243" s="1">
        <v>1</v>
      </c>
      <c r="B243">
        <v>8</v>
      </c>
      <c r="C243">
        <v>1</v>
      </c>
      <c r="D243">
        <v>7</v>
      </c>
      <c r="E243">
        <v>1</v>
      </c>
      <c r="F243">
        <v>15</v>
      </c>
      <c r="G243">
        <v>3.3</v>
      </c>
      <c r="H243">
        <v>-120</v>
      </c>
      <c r="I243">
        <v>55</v>
      </c>
      <c r="K243">
        <v>2</v>
      </c>
      <c r="L243">
        <v>5</v>
      </c>
      <c r="M243">
        <v>1986</v>
      </c>
      <c r="N243">
        <f t="shared" si="18"/>
        <v>26.4</v>
      </c>
    </row>
    <row r="244" spans="1:33" ht="13.5" x14ac:dyDescent="0.25">
      <c r="A244" s="1">
        <v>2</v>
      </c>
      <c r="B244">
        <v>5</v>
      </c>
      <c r="C244">
        <v>1</v>
      </c>
      <c r="D244">
        <v>15</v>
      </c>
      <c r="E244">
        <v>1</v>
      </c>
      <c r="F244">
        <v>20</v>
      </c>
      <c r="G244">
        <v>2.34</v>
      </c>
      <c r="H244">
        <v>90</v>
      </c>
      <c r="I244">
        <v>42.5</v>
      </c>
      <c r="K244">
        <v>2</v>
      </c>
      <c r="L244">
        <v>6</v>
      </c>
      <c r="M244">
        <v>1986</v>
      </c>
      <c r="N244">
        <f t="shared" si="18"/>
        <v>11.7</v>
      </c>
    </row>
    <row r="245" spans="1:33" ht="13.5" x14ac:dyDescent="0.25">
      <c r="A245" s="1">
        <v>1</v>
      </c>
      <c r="B245">
        <v>11.5</v>
      </c>
      <c r="C245">
        <v>0</v>
      </c>
      <c r="D245">
        <v>20</v>
      </c>
      <c r="E245">
        <v>1</v>
      </c>
      <c r="F245">
        <v>1</v>
      </c>
      <c r="G245">
        <v>3.03</v>
      </c>
      <c r="H245">
        <v>180</v>
      </c>
      <c r="I245">
        <v>55</v>
      </c>
      <c r="K245">
        <v>2</v>
      </c>
      <c r="L245">
        <v>6</v>
      </c>
      <c r="M245">
        <v>1986</v>
      </c>
      <c r="N245">
        <f t="shared" si="18"/>
        <v>34.844999999999999</v>
      </c>
    </row>
    <row r="246" spans="1:33" ht="13.5" x14ac:dyDescent="0.25">
      <c r="A246" s="1">
        <v>1</v>
      </c>
      <c r="B246">
        <v>10.5</v>
      </c>
      <c r="C246">
        <v>0</v>
      </c>
      <c r="D246">
        <v>23</v>
      </c>
      <c r="E246">
        <v>1</v>
      </c>
      <c r="F246">
        <v>2</v>
      </c>
      <c r="G246">
        <v>3.64</v>
      </c>
      <c r="H246">
        <v>-120</v>
      </c>
      <c r="I246">
        <v>45</v>
      </c>
      <c r="K246">
        <v>3</v>
      </c>
      <c r="L246">
        <v>7</v>
      </c>
      <c r="M246">
        <v>1986</v>
      </c>
      <c r="N246">
        <f t="shared" si="18"/>
        <v>38.22</v>
      </c>
    </row>
    <row r="247" spans="1:33" ht="13.5" x14ac:dyDescent="0.25">
      <c r="A247" s="1">
        <v>1</v>
      </c>
      <c r="B247">
        <v>13.5</v>
      </c>
      <c r="C247">
        <v>0</v>
      </c>
      <c r="D247">
        <v>3</v>
      </c>
      <c r="E247">
        <v>1</v>
      </c>
      <c r="F247">
        <v>16</v>
      </c>
      <c r="G247">
        <v>4.0599999999999996</v>
      </c>
      <c r="H247">
        <v>-140</v>
      </c>
      <c r="I247">
        <v>52.5</v>
      </c>
      <c r="K247">
        <v>3</v>
      </c>
      <c r="L247">
        <v>8</v>
      </c>
      <c r="M247">
        <v>1986</v>
      </c>
      <c r="N247">
        <f t="shared" si="18"/>
        <v>54.809999999999995</v>
      </c>
    </row>
    <row r="248" spans="1:33" ht="13.5" x14ac:dyDescent="0.25">
      <c r="A248" s="1">
        <v>1</v>
      </c>
      <c r="B248">
        <v>8.5</v>
      </c>
      <c r="C248">
        <v>0</v>
      </c>
      <c r="D248">
        <v>7</v>
      </c>
      <c r="E248">
        <v>1</v>
      </c>
      <c r="F248">
        <v>15</v>
      </c>
      <c r="G248">
        <v>2.67</v>
      </c>
      <c r="H248">
        <v>140</v>
      </c>
      <c r="I248">
        <v>42.5</v>
      </c>
      <c r="K248">
        <v>3</v>
      </c>
      <c r="L248">
        <v>8</v>
      </c>
      <c r="M248">
        <v>1986</v>
      </c>
      <c r="N248">
        <f t="shared" si="18"/>
        <v>22.695</v>
      </c>
    </row>
    <row r="249" spans="1:33" ht="13.5" x14ac:dyDescent="0.25">
      <c r="A249" s="1">
        <v>1</v>
      </c>
      <c r="B249">
        <v>6.5</v>
      </c>
      <c r="C249">
        <v>0</v>
      </c>
      <c r="D249">
        <v>29</v>
      </c>
      <c r="E249">
        <v>1</v>
      </c>
      <c r="F249">
        <v>4</v>
      </c>
      <c r="G249">
        <v>2.73</v>
      </c>
      <c r="H249">
        <v>165</v>
      </c>
      <c r="I249">
        <v>47.5</v>
      </c>
      <c r="K249">
        <v>3</v>
      </c>
      <c r="L249">
        <v>9</v>
      </c>
      <c r="M249">
        <v>1986</v>
      </c>
      <c r="N249">
        <f t="shared" si="18"/>
        <v>17.745000000000001</v>
      </c>
    </row>
    <row r="250" spans="1:33" ht="13.5" x14ac:dyDescent="0.25">
      <c r="A250" s="1">
        <v>1</v>
      </c>
      <c r="B250">
        <v>5</v>
      </c>
      <c r="C250">
        <v>0</v>
      </c>
      <c r="D250">
        <v>18</v>
      </c>
      <c r="E250">
        <v>0</v>
      </c>
      <c r="F250">
        <v>23</v>
      </c>
      <c r="G250">
        <v>1.01</v>
      </c>
      <c r="H250">
        <v>170</v>
      </c>
      <c r="I250">
        <v>52.5</v>
      </c>
      <c r="K250">
        <v>3</v>
      </c>
      <c r="L250">
        <v>9</v>
      </c>
      <c r="M250">
        <v>1986</v>
      </c>
      <c r="N250">
        <f t="shared" si="18"/>
        <v>5.05</v>
      </c>
    </row>
    <row r="251" spans="1:33" ht="13.5" x14ac:dyDescent="0.25">
      <c r="A251" s="1">
        <v>1</v>
      </c>
      <c r="B251">
        <v>6.5</v>
      </c>
      <c r="C251">
        <v>0</v>
      </c>
      <c r="D251">
        <v>30</v>
      </c>
      <c r="E251">
        <v>1</v>
      </c>
      <c r="F251">
        <v>6</v>
      </c>
      <c r="G251">
        <v>1.73</v>
      </c>
      <c r="H251">
        <v>-90</v>
      </c>
      <c r="I251">
        <v>55</v>
      </c>
      <c r="K251">
        <v>4</v>
      </c>
      <c r="L251">
        <v>10</v>
      </c>
      <c r="M251">
        <v>1986</v>
      </c>
      <c r="N251">
        <f t="shared" si="18"/>
        <v>11.244999999999999</v>
      </c>
      <c r="S251">
        <v>0</v>
      </c>
      <c r="T251">
        <v>0</v>
      </c>
      <c r="U251">
        <v>0</v>
      </c>
    </row>
    <row r="252" spans="1:33" ht="13.5" x14ac:dyDescent="0.25">
      <c r="A252" s="1">
        <v>1</v>
      </c>
      <c r="B252">
        <v>8</v>
      </c>
      <c r="C252">
        <v>1</v>
      </c>
      <c r="D252">
        <v>27</v>
      </c>
      <c r="E252">
        <v>1</v>
      </c>
      <c r="F252">
        <v>4</v>
      </c>
      <c r="G252">
        <v>3.21</v>
      </c>
      <c r="H252">
        <v>-105</v>
      </c>
      <c r="I252">
        <v>45</v>
      </c>
      <c r="K252">
        <v>4</v>
      </c>
      <c r="L252">
        <v>10</v>
      </c>
      <c r="M252">
        <v>1986</v>
      </c>
      <c r="N252">
        <f t="shared" si="18"/>
        <v>25.68</v>
      </c>
      <c r="S252">
        <v>10</v>
      </c>
      <c r="T252">
        <f>AVERAGE(B243,B245:B253 )</f>
        <v>8.35</v>
      </c>
      <c r="U252">
        <f>SUM(N243,N245:N253)/SUM(B243,B245:B253)</f>
        <v>3.0473652694610784</v>
      </c>
    </row>
    <row r="253" spans="1:33" ht="13.5" x14ac:dyDescent="0.25">
      <c r="A253" s="1">
        <v>1</v>
      </c>
      <c r="B253">
        <v>5.5</v>
      </c>
      <c r="C253">
        <v>0</v>
      </c>
      <c r="D253">
        <v>6</v>
      </c>
      <c r="E253">
        <v>1</v>
      </c>
      <c r="F253">
        <v>11</v>
      </c>
      <c r="G253">
        <v>3.23</v>
      </c>
      <c r="H253">
        <v>165</v>
      </c>
      <c r="I253">
        <v>40</v>
      </c>
      <c r="K253">
        <v>4</v>
      </c>
      <c r="L253">
        <v>12</v>
      </c>
      <c r="M253">
        <v>1986</v>
      </c>
      <c r="N253">
        <f t="shared" si="18"/>
        <v>17.765000000000001</v>
      </c>
      <c r="O253">
        <v>13.5</v>
      </c>
      <c r="P253">
        <v>12</v>
      </c>
      <c r="Q253">
        <f>AVERAGE(B242:B253)</f>
        <v>8.0416666666666661</v>
      </c>
      <c r="R253">
        <f>SUM(N242:N253)/SUM(B242:B253)</f>
        <v>3.0465803108808291</v>
      </c>
      <c r="S253">
        <v>2</v>
      </c>
      <c r="T253">
        <f>AVERAGE(B242,B244)</f>
        <v>6.5</v>
      </c>
      <c r="U253">
        <f>SUM(N242,N244)/SUM(B242,B244)</f>
        <v>3.0415384615384613</v>
      </c>
      <c r="V253">
        <v>0</v>
      </c>
      <c r="W253">
        <v>0</v>
      </c>
      <c r="X253">
        <v>0</v>
      </c>
      <c r="Y253">
        <v>4</v>
      </c>
      <c r="Z253">
        <f>AVERAGE(B242:B245)</f>
        <v>8.125</v>
      </c>
      <c r="AA253">
        <f>SUM(N242:N245)/SUM(B242:B245)</f>
        <v>3.1010769230769228</v>
      </c>
      <c r="AB253">
        <v>5</v>
      </c>
      <c r="AC253">
        <f>AVERAGE(B246:B250)</f>
        <v>8.8000000000000007</v>
      </c>
      <c r="AD253">
        <f>SUM(N246:N250)/SUM(B246:B250)</f>
        <v>3.1481818181818184</v>
      </c>
      <c r="AE253">
        <v>3</v>
      </c>
      <c r="AF253">
        <f>AVERAGE(B251:B253)</f>
        <v>6.666666666666667</v>
      </c>
      <c r="AG253">
        <f>SUM(N251:N253)/SUM(B251:B253)</f>
        <v>2.7344999999999997</v>
      </c>
    </row>
    <row r="254" spans="1:33" ht="13.5" x14ac:dyDescent="0.25">
      <c r="A254" s="1"/>
      <c r="S254">
        <v>5</v>
      </c>
      <c r="T254">
        <f>AVERAGE(B243, B246,B247,B251:B252 )</f>
        <v>9.3000000000000007</v>
      </c>
      <c r="U254">
        <f>SUM(N243,N246:N247,N251,N252)/SUM(B243,B246:B247,B251,B252)</f>
        <v>3.3624731182795702</v>
      </c>
    </row>
    <row r="255" spans="1:33" ht="13.5" x14ac:dyDescent="0.25">
      <c r="A255" s="1">
        <v>1</v>
      </c>
      <c r="B255">
        <v>6.5</v>
      </c>
      <c r="C255">
        <v>0</v>
      </c>
      <c r="D255">
        <v>1</v>
      </c>
      <c r="E255">
        <v>1</v>
      </c>
      <c r="F255">
        <v>7</v>
      </c>
      <c r="G255">
        <v>3.37</v>
      </c>
      <c r="H255">
        <v>165</v>
      </c>
      <c r="I255">
        <v>37.5</v>
      </c>
      <c r="K255">
        <v>1</v>
      </c>
      <c r="L255">
        <v>1</v>
      </c>
      <c r="M255">
        <v>1987</v>
      </c>
      <c r="N255">
        <f t="shared" ref="N255:N262" si="19">B255*G255</f>
        <v>21.905000000000001</v>
      </c>
    </row>
    <row r="256" spans="1:33" ht="13.5" x14ac:dyDescent="0.25">
      <c r="A256" s="1">
        <v>1</v>
      </c>
      <c r="B256">
        <v>5.5</v>
      </c>
      <c r="C256">
        <v>0</v>
      </c>
      <c r="D256">
        <v>12</v>
      </c>
      <c r="E256">
        <v>1</v>
      </c>
      <c r="F256">
        <v>17</v>
      </c>
      <c r="G256">
        <v>1.63</v>
      </c>
      <c r="H256">
        <v>180</v>
      </c>
      <c r="I256">
        <v>50</v>
      </c>
      <c r="K256">
        <v>1</v>
      </c>
      <c r="L256">
        <v>3</v>
      </c>
      <c r="M256">
        <v>1987</v>
      </c>
      <c r="N256">
        <f t="shared" si="19"/>
        <v>8.9649999999999999</v>
      </c>
    </row>
    <row r="257" spans="1:33" ht="13.5" x14ac:dyDescent="0.25">
      <c r="A257" s="1">
        <v>1</v>
      </c>
      <c r="B257">
        <v>5</v>
      </c>
      <c r="C257">
        <v>1</v>
      </c>
      <c r="D257">
        <v>6</v>
      </c>
      <c r="E257">
        <v>1</v>
      </c>
      <c r="F257">
        <v>11</v>
      </c>
      <c r="G257">
        <v>3.39</v>
      </c>
      <c r="H257">
        <v>140</v>
      </c>
      <c r="I257">
        <v>40</v>
      </c>
      <c r="K257">
        <v>2</v>
      </c>
      <c r="L257">
        <v>5</v>
      </c>
      <c r="M257">
        <v>1987</v>
      </c>
      <c r="N257">
        <f t="shared" si="19"/>
        <v>16.95</v>
      </c>
    </row>
    <row r="258" spans="1:33" ht="13.5" x14ac:dyDescent="0.25">
      <c r="A258" s="1">
        <v>1</v>
      </c>
      <c r="B258">
        <v>5</v>
      </c>
      <c r="C258">
        <v>0</v>
      </c>
      <c r="D258">
        <v>22</v>
      </c>
      <c r="E258">
        <v>0</v>
      </c>
      <c r="F258">
        <v>27</v>
      </c>
      <c r="G258">
        <v>3.48</v>
      </c>
      <c r="H258">
        <v>-40</v>
      </c>
      <c r="I258">
        <v>40</v>
      </c>
      <c r="K258">
        <v>2</v>
      </c>
      <c r="L258">
        <v>5</v>
      </c>
      <c r="M258">
        <v>1987</v>
      </c>
      <c r="N258">
        <f t="shared" si="19"/>
        <v>17.399999999999999</v>
      </c>
    </row>
    <row r="259" spans="1:33" ht="13.5" x14ac:dyDescent="0.25">
      <c r="A259" s="1">
        <v>1</v>
      </c>
      <c r="B259">
        <v>14</v>
      </c>
      <c r="C259">
        <v>1</v>
      </c>
      <c r="D259">
        <v>3</v>
      </c>
      <c r="E259">
        <v>1</v>
      </c>
      <c r="F259">
        <v>17</v>
      </c>
      <c r="G259">
        <v>3.94</v>
      </c>
      <c r="H259">
        <v>-120</v>
      </c>
      <c r="I259">
        <v>47.5</v>
      </c>
      <c r="K259">
        <v>3</v>
      </c>
      <c r="L259">
        <v>7</v>
      </c>
      <c r="M259">
        <v>1987</v>
      </c>
      <c r="N259">
        <f t="shared" si="19"/>
        <v>55.16</v>
      </c>
    </row>
    <row r="260" spans="1:33" ht="13.5" x14ac:dyDescent="0.25">
      <c r="A260" s="1">
        <v>1</v>
      </c>
      <c r="B260">
        <v>6</v>
      </c>
      <c r="C260">
        <v>1</v>
      </c>
      <c r="D260">
        <v>14</v>
      </c>
      <c r="E260">
        <v>1</v>
      </c>
      <c r="F260">
        <v>20</v>
      </c>
      <c r="G260">
        <v>2.87</v>
      </c>
      <c r="H260">
        <v>180</v>
      </c>
      <c r="I260">
        <v>45</v>
      </c>
      <c r="K260">
        <v>3</v>
      </c>
      <c r="L260">
        <v>7</v>
      </c>
      <c r="M260">
        <v>1987</v>
      </c>
      <c r="N260">
        <f t="shared" si="19"/>
        <v>17.22</v>
      </c>
      <c r="S260">
        <v>0</v>
      </c>
      <c r="T260">
        <v>0</v>
      </c>
      <c r="U260">
        <v>0</v>
      </c>
    </row>
    <row r="261" spans="1:33" ht="13.5" x14ac:dyDescent="0.25">
      <c r="A261" s="1">
        <v>2</v>
      </c>
      <c r="B261">
        <v>7.5</v>
      </c>
      <c r="C261">
        <v>1</v>
      </c>
      <c r="D261">
        <v>8</v>
      </c>
      <c r="E261">
        <v>0</v>
      </c>
      <c r="F261">
        <v>16</v>
      </c>
      <c r="G261">
        <v>2.81</v>
      </c>
      <c r="H261">
        <v>120</v>
      </c>
      <c r="I261">
        <v>40</v>
      </c>
      <c r="K261">
        <v>3</v>
      </c>
      <c r="L261">
        <v>8</v>
      </c>
      <c r="M261">
        <v>1987</v>
      </c>
      <c r="N261">
        <f t="shared" si="19"/>
        <v>21.074999999999999</v>
      </c>
      <c r="S261">
        <v>7</v>
      </c>
      <c r="T261">
        <f>AVERAGE(B255:B260,B262 )</f>
        <v>6.8571428571428568</v>
      </c>
      <c r="U261">
        <f>SUM(N255:N260,N262)/SUM(B255:B260,B262)</f>
        <v>3.2454166666666668</v>
      </c>
    </row>
    <row r="262" spans="1:33" ht="13.5" x14ac:dyDescent="0.25">
      <c r="A262" s="1">
        <v>1</v>
      </c>
      <c r="B262">
        <v>6</v>
      </c>
      <c r="C262">
        <v>1</v>
      </c>
      <c r="D262">
        <v>1</v>
      </c>
      <c r="E262">
        <v>1</v>
      </c>
      <c r="F262">
        <v>7</v>
      </c>
      <c r="G262">
        <v>3.03</v>
      </c>
      <c r="H262">
        <v>180</v>
      </c>
      <c r="I262">
        <v>45</v>
      </c>
      <c r="K262">
        <v>3</v>
      </c>
      <c r="L262">
        <v>9</v>
      </c>
      <c r="M262">
        <v>1987</v>
      </c>
      <c r="N262">
        <f t="shared" si="19"/>
        <v>18.18</v>
      </c>
      <c r="O262">
        <v>3.5</v>
      </c>
      <c r="P262">
        <v>8</v>
      </c>
      <c r="Q262">
        <f>AVERAGE(B255:B262)</f>
        <v>6.9375</v>
      </c>
      <c r="R262">
        <f>SUM(N255:N262)/SUM(B255:B262)</f>
        <v>3.1865765765765763</v>
      </c>
      <c r="S262">
        <v>1</v>
      </c>
      <c r="T262">
        <f>AVERAGE(B261)</f>
        <v>7.5</v>
      </c>
      <c r="U262">
        <f>SUM(N261)/SUM(B261)</f>
        <v>2.81</v>
      </c>
      <c r="V262">
        <v>2</v>
      </c>
      <c r="W262">
        <f>AVERAGE(B255:B256)</f>
        <v>6</v>
      </c>
      <c r="X262">
        <f>SUM(N255:N256)/SUM(B255:B256)</f>
        <v>2.5725000000000002</v>
      </c>
      <c r="Y262">
        <v>2</v>
      </c>
      <c r="Z262">
        <f>AVERAGE(B257:B258)</f>
        <v>5</v>
      </c>
      <c r="AA262">
        <f>SUM(N257:N258)/SUM(B257:B258)</f>
        <v>3.4349999999999996</v>
      </c>
      <c r="AB262">
        <v>4</v>
      </c>
      <c r="AC262">
        <f>AVERAGE(B259:B262)</f>
        <v>8.375</v>
      </c>
      <c r="AD262">
        <f>SUM(N259:N262)/SUM(B259:B262)</f>
        <v>3.3323880597014921</v>
      </c>
      <c r="AE262">
        <v>0</v>
      </c>
      <c r="AF262">
        <v>0</v>
      </c>
      <c r="AG262">
        <v>0</v>
      </c>
    </row>
    <row r="263" spans="1:33" ht="13.5" x14ac:dyDescent="0.25">
      <c r="A263" s="1"/>
      <c r="S263">
        <v>1</v>
      </c>
      <c r="T263">
        <v>14</v>
      </c>
      <c r="U263">
        <v>3.94</v>
      </c>
    </row>
    <row r="264" spans="1:33" ht="13.5" x14ac:dyDescent="0.25">
      <c r="A264" s="1">
        <v>1</v>
      </c>
      <c r="B264">
        <v>5</v>
      </c>
      <c r="C264">
        <v>0</v>
      </c>
      <c r="D264">
        <v>5</v>
      </c>
      <c r="E264">
        <v>0</v>
      </c>
      <c r="F264">
        <v>10</v>
      </c>
      <c r="G264">
        <v>2.65</v>
      </c>
      <c r="H264">
        <v>175</v>
      </c>
      <c r="I264">
        <v>45</v>
      </c>
      <c r="K264">
        <v>1</v>
      </c>
      <c r="L264">
        <v>2</v>
      </c>
      <c r="M264">
        <v>1988</v>
      </c>
      <c r="N264">
        <f t="shared" ref="N264:N270" si="20">B264*G264</f>
        <v>13.25</v>
      </c>
    </row>
    <row r="265" spans="1:33" ht="13.5" x14ac:dyDescent="0.25">
      <c r="A265" s="1">
        <v>1</v>
      </c>
      <c r="B265">
        <v>6</v>
      </c>
      <c r="C265">
        <v>0</v>
      </c>
      <c r="D265">
        <v>7</v>
      </c>
      <c r="E265">
        <v>0</v>
      </c>
      <c r="F265">
        <v>13</v>
      </c>
      <c r="G265">
        <v>2.83</v>
      </c>
      <c r="H265">
        <v>150</v>
      </c>
      <c r="I265">
        <v>42.5</v>
      </c>
      <c r="K265">
        <v>1</v>
      </c>
      <c r="L265">
        <v>3</v>
      </c>
      <c r="M265">
        <v>1988</v>
      </c>
      <c r="N265">
        <f t="shared" si="20"/>
        <v>16.98</v>
      </c>
    </row>
    <row r="266" spans="1:33" ht="13.5" x14ac:dyDescent="0.25">
      <c r="A266" s="1">
        <v>1</v>
      </c>
      <c r="B266">
        <v>11</v>
      </c>
      <c r="C266">
        <v>0</v>
      </c>
      <c r="D266">
        <v>20</v>
      </c>
      <c r="E266">
        <v>0</v>
      </c>
      <c r="F266">
        <v>1</v>
      </c>
      <c r="G266">
        <v>3.39</v>
      </c>
      <c r="H266">
        <v>140</v>
      </c>
      <c r="I266">
        <v>45</v>
      </c>
      <c r="K266">
        <v>2</v>
      </c>
      <c r="L266">
        <v>4</v>
      </c>
      <c r="M266">
        <v>1988</v>
      </c>
      <c r="N266">
        <f t="shared" si="20"/>
        <v>37.29</v>
      </c>
    </row>
    <row r="267" spans="1:33" ht="13.5" x14ac:dyDescent="0.25">
      <c r="A267" s="1">
        <v>1</v>
      </c>
      <c r="B267">
        <v>6</v>
      </c>
      <c r="C267">
        <v>0</v>
      </c>
      <c r="D267">
        <v>29</v>
      </c>
      <c r="E267">
        <v>0</v>
      </c>
      <c r="F267">
        <v>3</v>
      </c>
      <c r="G267">
        <v>3.84</v>
      </c>
      <c r="H267">
        <v>140</v>
      </c>
      <c r="I267">
        <v>45</v>
      </c>
      <c r="K267">
        <v>2</v>
      </c>
      <c r="L267">
        <v>4</v>
      </c>
      <c r="M267">
        <v>1988</v>
      </c>
      <c r="N267">
        <f t="shared" si="20"/>
        <v>23.04</v>
      </c>
    </row>
    <row r="268" spans="1:33" ht="13.5" x14ac:dyDescent="0.25">
      <c r="A268" s="1">
        <v>1</v>
      </c>
      <c r="B268">
        <v>6</v>
      </c>
      <c r="C268">
        <v>0</v>
      </c>
      <c r="D268">
        <v>13</v>
      </c>
      <c r="E268">
        <v>0</v>
      </c>
      <c r="F268">
        <v>19</v>
      </c>
      <c r="G268">
        <v>4.03</v>
      </c>
      <c r="H268">
        <v>-120</v>
      </c>
      <c r="I268">
        <v>45</v>
      </c>
      <c r="K268">
        <v>3</v>
      </c>
      <c r="L268">
        <v>8</v>
      </c>
      <c r="M268">
        <v>1988</v>
      </c>
      <c r="N268">
        <f t="shared" si="20"/>
        <v>24.18</v>
      </c>
      <c r="S268">
        <v>1</v>
      </c>
      <c r="T268">
        <f>AVERAGE(B269)</f>
        <v>8</v>
      </c>
      <c r="U268">
        <f>SUM(N269)/SUM(B269)</f>
        <v>1.84</v>
      </c>
    </row>
    <row r="269" spans="1:33" ht="13.5" x14ac:dyDescent="0.25">
      <c r="A269" s="1">
        <v>0</v>
      </c>
      <c r="B269">
        <v>8</v>
      </c>
      <c r="C269">
        <v>0</v>
      </c>
      <c r="D269">
        <v>18</v>
      </c>
      <c r="E269">
        <v>0</v>
      </c>
      <c r="F269">
        <v>26</v>
      </c>
      <c r="G269">
        <v>1.84</v>
      </c>
      <c r="H269">
        <v>-60</v>
      </c>
      <c r="I269">
        <v>70</v>
      </c>
      <c r="K269">
        <v>4</v>
      </c>
      <c r="L269">
        <v>10</v>
      </c>
      <c r="M269">
        <v>1988</v>
      </c>
      <c r="N269">
        <f t="shared" si="20"/>
        <v>14.72</v>
      </c>
      <c r="S269">
        <v>6</v>
      </c>
      <c r="T269">
        <f>AVERAGE(B264:B268,B270 )</f>
        <v>6.916666666666667</v>
      </c>
      <c r="U269">
        <f>SUM(N264:N268,N270)/SUM(B264:B268,B270)</f>
        <v>3.1985542168674699</v>
      </c>
    </row>
    <row r="270" spans="1:33" ht="13.5" x14ac:dyDescent="0.25">
      <c r="A270" s="1">
        <v>1</v>
      </c>
      <c r="B270">
        <v>7.5</v>
      </c>
      <c r="C270">
        <v>1</v>
      </c>
      <c r="D270">
        <v>27</v>
      </c>
      <c r="E270">
        <v>0</v>
      </c>
      <c r="F270">
        <v>4</v>
      </c>
      <c r="G270">
        <v>2.4</v>
      </c>
      <c r="H270">
        <v>-165</v>
      </c>
      <c r="I270">
        <v>45</v>
      </c>
      <c r="K270">
        <v>4</v>
      </c>
      <c r="L270">
        <v>12</v>
      </c>
      <c r="M270">
        <v>1988</v>
      </c>
      <c r="N270">
        <f t="shared" si="20"/>
        <v>18</v>
      </c>
      <c r="O270">
        <v>0</v>
      </c>
      <c r="P270">
        <v>7</v>
      </c>
      <c r="Q270">
        <f>AVERAGE(B264:B270)</f>
        <v>7.0714285714285712</v>
      </c>
      <c r="R270">
        <f>SUM(N264:N270)/SUM(B264:B270)</f>
        <v>2.9789898989898993</v>
      </c>
      <c r="S270">
        <v>0</v>
      </c>
      <c r="T270">
        <v>0</v>
      </c>
      <c r="U270">
        <v>0</v>
      </c>
      <c r="V270">
        <v>2</v>
      </c>
      <c r="W270">
        <f>AVERAGE(B264:B265)</f>
        <v>5.5</v>
      </c>
      <c r="X270">
        <f>SUM(N264:N265)/SUM(B264:B265)</f>
        <v>2.7481818181818181</v>
      </c>
      <c r="Y270">
        <v>2</v>
      </c>
      <c r="Z270">
        <f>AVERAGE(B266:B267)</f>
        <v>8.5</v>
      </c>
      <c r="AA270">
        <f>SUM(N266:N267)/SUM(B266:B267)</f>
        <v>3.5488235294117647</v>
      </c>
      <c r="AB270">
        <v>1</v>
      </c>
      <c r="AC270">
        <f>AVERAGE(B268)</f>
        <v>6</v>
      </c>
      <c r="AD270">
        <f>SUM(N268)/SUM(B268)</f>
        <v>4.03</v>
      </c>
      <c r="AE270">
        <v>2</v>
      </c>
      <c r="AF270">
        <f>AVERAGE(B269:B270)</f>
        <v>7.75</v>
      </c>
      <c r="AG270">
        <f>SUM(N269:N270)/SUM(B269:B270)</f>
        <v>2.1109677419354838</v>
      </c>
    </row>
    <row r="271" spans="1:33" ht="13.5" x14ac:dyDescent="0.25">
      <c r="A271" s="1"/>
      <c r="S271">
        <v>1</v>
      </c>
      <c r="T271">
        <v>6</v>
      </c>
      <c r="U271">
        <v>4.03</v>
      </c>
    </row>
    <row r="272" spans="1:33" ht="13.5" x14ac:dyDescent="0.25">
      <c r="A272" s="1">
        <v>0</v>
      </c>
      <c r="B272">
        <v>13</v>
      </c>
      <c r="C272">
        <v>0</v>
      </c>
      <c r="D272">
        <v>3</v>
      </c>
      <c r="E272">
        <v>0</v>
      </c>
      <c r="F272">
        <v>16</v>
      </c>
      <c r="G272">
        <v>2.02</v>
      </c>
      <c r="H272">
        <v>-90</v>
      </c>
      <c r="I272">
        <v>75</v>
      </c>
      <c r="K272">
        <v>2</v>
      </c>
      <c r="L272">
        <v>4</v>
      </c>
      <c r="M272">
        <v>1989</v>
      </c>
      <c r="N272">
        <f t="shared" ref="N272:N282" si="21">B272*G272</f>
        <v>26.26</v>
      </c>
    </row>
    <row r="273" spans="1:33" ht="13.5" x14ac:dyDescent="0.25">
      <c r="A273" s="1">
        <v>1</v>
      </c>
      <c r="B273">
        <v>9</v>
      </c>
      <c r="C273">
        <v>1</v>
      </c>
      <c r="D273">
        <v>23</v>
      </c>
      <c r="E273">
        <v>1</v>
      </c>
      <c r="F273">
        <v>1</v>
      </c>
      <c r="G273">
        <v>1.87</v>
      </c>
      <c r="H273">
        <v>-165</v>
      </c>
      <c r="I273">
        <v>45</v>
      </c>
      <c r="K273">
        <v>2</v>
      </c>
      <c r="L273">
        <v>5</v>
      </c>
      <c r="M273">
        <v>1989</v>
      </c>
      <c r="N273">
        <f t="shared" si="21"/>
        <v>16.830000000000002</v>
      </c>
    </row>
    <row r="274" spans="1:33" ht="13.5" x14ac:dyDescent="0.25">
      <c r="A274" s="1">
        <v>0</v>
      </c>
      <c r="B274">
        <v>7</v>
      </c>
      <c r="C274">
        <v>0</v>
      </c>
      <c r="D274">
        <v>28</v>
      </c>
      <c r="E274">
        <v>0</v>
      </c>
      <c r="F274">
        <v>4</v>
      </c>
      <c r="G274">
        <v>2.77</v>
      </c>
      <c r="H274">
        <v>-40</v>
      </c>
      <c r="I274">
        <v>35</v>
      </c>
      <c r="K274">
        <v>2</v>
      </c>
      <c r="L274">
        <v>5</v>
      </c>
      <c r="M274">
        <v>1989</v>
      </c>
      <c r="N274">
        <f t="shared" si="21"/>
        <v>19.39</v>
      </c>
    </row>
    <row r="275" spans="1:33" ht="13.5" x14ac:dyDescent="0.25">
      <c r="A275" s="1">
        <v>1</v>
      </c>
      <c r="B275">
        <v>5.5</v>
      </c>
      <c r="C275">
        <v>1</v>
      </c>
      <c r="D275">
        <v>5</v>
      </c>
      <c r="E275">
        <v>1</v>
      </c>
      <c r="F275">
        <v>10</v>
      </c>
      <c r="G275">
        <v>3.63</v>
      </c>
      <c r="H275">
        <v>-75</v>
      </c>
      <c r="I275">
        <v>35</v>
      </c>
      <c r="K275">
        <v>3</v>
      </c>
      <c r="L275">
        <v>7</v>
      </c>
      <c r="M275">
        <v>1989</v>
      </c>
      <c r="N275">
        <f t="shared" si="21"/>
        <v>19.965</v>
      </c>
    </row>
    <row r="276" spans="1:33" ht="13.5" x14ac:dyDescent="0.25">
      <c r="A276" s="1">
        <v>1</v>
      </c>
      <c r="B276">
        <v>5</v>
      </c>
      <c r="C276">
        <v>0</v>
      </c>
      <c r="D276">
        <v>6</v>
      </c>
      <c r="E276">
        <v>0</v>
      </c>
      <c r="F276">
        <v>11</v>
      </c>
      <c r="G276">
        <v>2.79</v>
      </c>
      <c r="H276">
        <v>-165</v>
      </c>
      <c r="I276">
        <v>45</v>
      </c>
      <c r="K276">
        <v>3</v>
      </c>
      <c r="L276">
        <v>7</v>
      </c>
      <c r="M276">
        <v>1989</v>
      </c>
      <c r="N276">
        <f t="shared" si="21"/>
        <v>13.95</v>
      </c>
    </row>
    <row r="277" spans="1:33" ht="13.5" x14ac:dyDescent="0.25">
      <c r="A277" s="1">
        <v>0</v>
      </c>
      <c r="B277">
        <v>5</v>
      </c>
      <c r="C277">
        <v>1</v>
      </c>
      <c r="D277">
        <v>24</v>
      </c>
      <c r="E277">
        <v>1</v>
      </c>
      <c r="F277">
        <v>29</v>
      </c>
      <c r="G277">
        <v>1.78</v>
      </c>
      <c r="H277">
        <v>-65</v>
      </c>
      <c r="I277">
        <v>67.5</v>
      </c>
      <c r="K277">
        <v>3</v>
      </c>
      <c r="L277">
        <v>7</v>
      </c>
      <c r="M277">
        <v>1989</v>
      </c>
      <c r="N277">
        <f t="shared" si="21"/>
        <v>8.9</v>
      </c>
    </row>
    <row r="278" spans="1:33" ht="13.5" x14ac:dyDescent="0.25">
      <c r="A278" s="1">
        <v>1</v>
      </c>
      <c r="B278">
        <v>17</v>
      </c>
      <c r="C278">
        <v>0</v>
      </c>
      <c r="D278">
        <v>1</v>
      </c>
      <c r="E278">
        <v>0</v>
      </c>
      <c r="F278">
        <v>18</v>
      </c>
      <c r="G278">
        <v>3.07</v>
      </c>
      <c r="H278">
        <v>180</v>
      </c>
      <c r="I278">
        <v>45</v>
      </c>
      <c r="K278">
        <v>3</v>
      </c>
      <c r="L278">
        <v>8</v>
      </c>
      <c r="M278">
        <v>1989</v>
      </c>
      <c r="N278">
        <f t="shared" si="21"/>
        <v>52.19</v>
      </c>
    </row>
    <row r="279" spans="1:33" ht="13.5" x14ac:dyDescent="0.25">
      <c r="A279" s="1">
        <v>1</v>
      </c>
      <c r="B279">
        <v>7</v>
      </c>
      <c r="C279">
        <v>1</v>
      </c>
      <c r="D279">
        <v>1</v>
      </c>
      <c r="E279">
        <v>1</v>
      </c>
      <c r="F279">
        <v>8</v>
      </c>
      <c r="G279">
        <v>3.34</v>
      </c>
      <c r="H279">
        <v>-135</v>
      </c>
      <c r="I279">
        <v>45</v>
      </c>
      <c r="K279">
        <v>3</v>
      </c>
      <c r="L279">
        <v>9</v>
      </c>
      <c r="M279">
        <v>1989</v>
      </c>
      <c r="N279">
        <f t="shared" si="21"/>
        <v>23.38</v>
      </c>
    </row>
    <row r="280" spans="1:33" ht="13.5" x14ac:dyDescent="0.25">
      <c r="A280" s="1">
        <v>1</v>
      </c>
      <c r="B280">
        <v>13.5</v>
      </c>
      <c r="C280">
        <v>1</v>
      </c>
      <c r="D280">
        <v>1</v>
      </c>
      <c r="E280">
        <v>0</v>
      </c>
      <c r="F280">
        <v>15</v>
      </c>
      <c r="G280">
        <v>2.94</v>
      </c>
      <c r="H280">
        <v>150</v>
      </c>
      <c r="I280">
        <v>45</v>
      </c>
      <c r="K280">
        <v>3</v>
      </c>
      <c r="L280">
        <v>9</v>
      </c>
      <c r="M280">
        <v>1989</v>
      </c>
      <c r="N280">
        <f t="shared" si="21"/>
        <v>39.69</v>
      </c>
      <c r="S280">
        <v>3</v>
      </c>
      <c r="T280">
        <f>AVERAGE(B272,B274,B277)</f>
        <v>8.3333333333333339</v>
      </c>
      <c r="U280">
        <f>SUM(N272,N274,N277)/SUM(B272,B274,B277)</f>
        <v>2.1820000000000004</v>
      </c>
    </row>
    <row r="281" spans="1:33" ht="13.5" x14ac:dyDescent="0.25">
      <c r="A281" s="1">
        <v>1</v>
      </c>
      <c r="B281">
        <v>5</v>
      </c>
      <c r="C281">
        <v>0</v>
      </c>
      <c r="D281">
        <v>25</v>
      </c>
      <c r="E281">
        <v>0</v>
      </c>
      <c r="F281">
        <v>30</v>
      </c>
      <c r="G281">
        <v>2.86</v>
      </c>
      <c r="H281">
        <v>170</v>
      </c>
      <c r="I281">
        <v>40</v>
      </c>
      <c r="K281">
        <v>4</v>
      </c>
      <c r="L281">
        <v>10</v>
      </c>
      <c r="M281">
        <v>1989</v>
      </c>
      <c r="N281">
        <f t="shared" si="21"/>
        <v>14.299999999999999</v>
      </c>
      <c r="S281">
        <v>8</v>
      </c>
      <c r="T281">
        <f>AVERAGE(B273,B275,B276,B278:B282 )</f>
        <v>8.5</v>
      </c>
      <c r="U281">
        <f>SUM(N273,N275,N276,N278:N282)/SUM(B273,B275,B276,B278:B282)</f>
        <v>2.8818382352941176</v>
      </c>
    </row>
    <row r="282" spans="1:33" ht="13.5" x14ac:dyDescent="0.25">
      <c r="A282" s="1">
        <v>1</v>
      </c>
      <c r="B282">
        <v>6</v>
      </c>
      <c r="C282">
        <v>1</v>
      </c>
      <c r="D282">
        <v>19</v>
      </c>
      <c r="E282">
        <v>1</v>
      </c>
      <c r="F282">
        <v>25</v>
      </c>
      <c r="G282">
        <v>2.61</v>
      </c>
      <c r="H282">
        <v>-150</v>
      </c>
      <c r="I282">
        <v>45</v>
      </c>
      <c r="K282">
        <v>4</v>
      </c>
      <c r="L282">
        <v>11</v>
      </c>
      <c r="M282">
        <v>1989</v>
      </c>
      <c r="N282">
        <f t="shared" si="21"/>
        <v>15.66</v>
      </c>
      <c r="O282">
        <v>15</v>
      </c>
      <c r="P282">
        <v>11</v>
      </c>
      <c r="Q282">
        <f>AVERAGE(B272:B282)</f>
        <v>8.454545454545455</v>
      </c>
      <c r="R282">
        <f>SUM(N272:N282)/SUM(B272:B282)</f>
        <v>2.693709677419355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3</v>
      </c>
      <c r="Z282">
        <f>AVERAGE(B272:B274)</f>
        <v>9.6666666666666661</v>
      </c>
      <c r="AA282">
        <f>SUM(N272:N274)/SUM(B272:B274)</f>
        <v>2.1544827586206896</v>
      </c>
      <c r="AB282">
        <v>6</v>
      </c>
      <c r="AC282">
        <f>AVERAGE(B275:B280)</f>
        <v>8.8333333333333339</v>
      </c>
      <c r="AD282">
        <f>SUM(N275:N280)/SUM(B275:B280)</f>
        <v>2.9825471698113204</v>
      </c>
      <c r="AE282">
        <v>2</v>
      </c>
      <c r="AF282">
        <f>AVERAGE(B281:B282)</f>
        <v>5.5</v>
      </c>
      <c r="AG282">
        <f>SUM(N281:N282)/SUM(B281:B282)</f>
        <v>2.7236363636363636</v>
      </c>
    </row>
    <row r="283" spans="1:33" ht="13.5" x14ac:dyDescent="0.25">
      <c r="A283" s="1"/>
      <c r="S283">
        <v>3</v>
      </c>
      <c r="T283">
        <f>AVERAGE(B275,B279,B282)</f>
        <v>6.166666666666667</v>
      </c>
      <c r="U283">
        <f>SUM(N275,N279,N282)/SUM(B275,B279,B282)</f>
        <v>3.1894594594594592</v>
      </c>
    </row>
    <row r="284" spans="1:33" ht="13.5" x14ac:dyDescent="0.25">
      <c r="A284" s="1">
        <v>0</v>
      </c>
      <c r="B284">
        <v>5</v>
      </c>
      <c r="C284">
        <v>0</v>
      </c>
      <c r="D284">
        <v>3</v>
      </c>
      <c r="E284">
        <v>0</v>
      </c>
      <c r="F284">
        <v>8</v>
      </c>
      <c r="G284">
        <v>1.51</v>
      </c>
      <c r="H284">
        <v>-60</v>
      </c>
      <c r="I284">
        <v>60</v>
      </c>
      <c r="K284">
        <v>2</v>
      </c>
      <c r="L284">
        <v>4</v>
      </c>
      <c r="M284">
        <v>1990</v>
      </c>
      <c r="N284">
        <f t="shared" ref="N284:N290" si="22">B284*G284</f>
        <v>7.55</v>
      </c>
    </row>
    <row r="285" spans="1:33" ht="13.5" x14ac:dyDescent="0.25">
      <c r="A285" s="1">
        <v>1</v>
      </c>
      <c r="B285">
        <v>5</v>
      </c>
      <c r="C285">
        <v>0</v>
      </c>
      <c r="D285">
        <v>12</v>
      </c>
      <c r="E285">
        <v>0</v>
      </c>
      <c r="F285">
        <v>17</v>
      </c>
      <c r="G285">
        <v>2.4700000000000002</v>
      </c>
      <c r="H285">
        <v>-105</v>
      </c>
      <c r="I285">
        <v>50</v>
      </c>
      <c r="K285">
        <v>2</v>
      </c>
      <c r="L285">
        <v>4</v>
      </c>
      <c r="M285">
        <v>1990</v>
      </c>
      <c r="N285">
        <f t="shared" si="22"/>
        <v>12.350000000000001</v>
      </c>
    </row>
    <row r="286" spans="1:33" ht="13.5" x14ac:dyDescent="0.25">
      <c r="A286" s="1">
        <v>1</v>
      </c>
      <c r="B286">
        <v>6</v>
      </c>
      <c r="C286">
        <v>0</v>
      </c>
      <c r="D286">
        <v>5</v>
      </c>
      <c r="E286">
        <v>0</v>
      </c>
      <c r="F286">
        <v>11</v>
      </c>
      <c r="G286">
        <v>3.39</v>
      </c>
      <c r="H286">
        <v>140</v>
      </c>
      <c r="I286">
        <v>35</v>
      </c>
      <c r="K286">
        <v>2</v>
      </c>
      <c r="L286">
        <v>6</v>
      </c>
      <c r="M286">
        <v>1990</v>
      </c>
      <c r="N286">
        <f t="shared" si="22"/>
        <v>20.34</v>
      </c>
    </row>
    <row r="287" spans="1:33" ht="13.5" x14ac:dyDescent="0.25">
      <c r="A287" s="1">
        <v>2</v>
      </c>
      <c r="B287">
        <v>5</v>
      </c>
      <c r="C287">
        <v>0</v>
      </c>
      <c r="D287">
        <v>30</v>
      </c>
      <c r="E287">
        <v>0</v>
      </c>
      <c r="F287">
        <v>5</v>
      </c>
      <c r="G287">
        <v>3.03</v>
      </c>
      <c r="H287">
        <v>80</v>
      </c>
      <c r="I287">
        <v>35</v>
      </c>
      <c r="K287">
        <v>3</v>
      </c>
      <c r="L287">
        <v>7</v>
      </c>
      <c r="M287">
        <v>1990</v>
      </c>
      <c r="N287">
        <f t="shared" si="22"/>
        <v>15.149999999999999</v>
      </c>
    </row>
    <row r="288" spans="1:33" ht="13.5" x14ac:dyDescent="0.25">
      <c r="A288" s="1">
        <v>1</v>
      </c>
      <c r="B288">
        <v>5.5</v>
      </c>
      <c r="C288">
        <v>0</v>
      </c>
      <c r="D288">
        <v>3</v>
      </c>
      <c r="E288">
        <v>1</v>
      </c>
      <c r="F288">
        <v>8</v>
      </c>
      <c r="G288">
        <v>3.44</v>
      </c>
      <c r="H288">
        <v>170</v>
      </c>
      <c r="I288">
        <v>55</v>
      </c>
      <c r="K288">
        <v>3</v>
      </c>
      <c r="L288">
        <v>7</v>
      </c>
      <c r="M288">
        <v>1990</v>
      </c>
      <c r="N288">
        <f t="shared" si="22"/>
        <v>18.919999999999998</v>
      </c>
      <c r="S288">
        <v>1</v>
      </c>
      <c r="T288">
        <f>AVERAGE(B284)</f>
        <v>5</v>
      </c>
      <c r="U288">
        <f>SUM(N284)/SUM(B284)</f>
        <v>1.51</v>
      </c>
    </row>
    <row r="289" spans="1:33" ht="13.5" x14ac:dyDescent="0.25">
      <c r="A289" s="1">
        <v>1</v>
      </c>
      <c r="B289">
        <v>5</v>
      </c>
      <c r="C289">
        <v>1</v>
      </c>
      <c r="D289">
        <v>20</v>
      </c>
      <c r="E289">
        <v>1</v>
      </c>
      <c r="F289">
        <v>25</v>
      </c>
      <c r="G289">
        <v>1.3</v>
      </c>
      <c r="H289">
        <v>170</v>
      </c>
      <c r="I289">
        <v>50</v>
      </c>
      <c r="K289">
        <v>3</v>
      </c>
      <c r="L289">
        <v>8</v>
      </c>
      <c r="M289">
        <v>1990</v>
      </c>
      <c r="N289">
        <f t="shared" si="22"/>
        <v>6.5</v>
      </c>
      <c r="S289">
        <v>5</v>
      </c>
      <c r="T289">
        <f>AVERAGE(B285,B286,B288:B290 )</f>
        <v>5.5</v>
      </c>
      <c r="U289">
        <f>SUM(N285,N286,N288:N290)/SUM(B285,B286,B288:B290)</f>
        <v>2.8570909090909087</v>
      </c>
    </row>
    <row r="290" spans="1:33" ht="13.5" x14ac:dyDescent="0.25">
      <c r="A290" s="1">
        <v>1</v>
      </c>
      <c r="B290">
        <v>6</v>
      </c>
      <c r="C290">
        <v>0</v>
      </c>
      <c r="D290">
        <v>7</v>
      </c>
      <c r="E290">
        <v>0</v>
      </c>
      <c r="F290">
        <v>13</v>
      </c>
      <c r="G290">
        <v>3.41</v>
      </c>
      <c r="H290">
        <v>-45</v>
      </c>
      <c r="I290">
        <v>40</v>
      </c>
      <c r="K290">
        <v>3</v>
      </c>
      <c r="L290">
        <v>9</v>
      </c>
      <c r="M290">
        <v>1990</v>
      </c>
      <c r="N290">
        <f t="shared" si="22"/>
        <v>20.46</v>
      </c>
      <c r="O290">
        <v>2</v>
      </c>
      <c r="P290">
        <v>7</v>
      </c>
      <c r="Q290">
        <f>AVERAGE(B284:B290)</f>
        <v>5.3571428571428568</v>
      </c>
      <c r="R290">
        <f>SUM(N284:N290)/SUM(B284:B290)</f>
        <v>2.7005333333333335</v>
      </c>
      <c r="S290">
        <v>1</v>
      </c>
      <c r="T290">
        <f>AVERAGE(B287)</f>
        <v>5</v>
      </c>
      <c r="U290">
        <f>SUM(N287)/SUM(B287)</f>
        <v>3.03</v>
      </c>
      <c r="V290">
        <v>0</v>
      </c>
      <c r="W290">
        <v>0</v>
      </c>
      <c r="X290">
        <v>0</v>
      </c>
      <c r="Y290">
        <v>3</v>
      </c>
      <c r="Z290">
        <f>AVERAGE(B284:B286)</f>
        <v>5.333333333333333</v>
      </c>
      <c r="AA290">
        <f>SUM(N284:N286)/SUM(B284:B286)</f>
        <v>2.5150000000000001</v>
      </c>
      <c r="AB290">
        <v>4</v>
      </c>
      <c r="AC290">
        <f>AVERAGE(B287:B290)</f>
        <v>5.375</v>
      </c>
      <c r="AD290">
        <f>SUM(N287:N290)/SUM(B287:B290)</f>
        <v>2.8386046511627905</v>
      </c>
      <c r="AE290">
        <v>0</v>
      </c>
      <c r="AF290">
        <v>0</v>
      </c>
      <c r="AG290">
        <v>0</v>
      </c>
    </row>
    <row r="291" spans="1:33" ht="13.5" x14ac:dyDescent="0.25">
      <c r="A291" s="1"/>
      <c r="S291">
        <v>1</v>
      </c>
      <c r="T291">
        <v>5</v>
      </c>
      <c r="U291">
        <v>2.4700000000000002</v>
      </c>
    </row>
    <row r="292" spans="1:33" ht="13.5" x14ac:dyDescent="0.25">
      <c r="A292" s="1">
        <v>1</v>
      </c>
      <c r="B292">
        <v>7</v>
      </c>
      <c r="C292">
        <v>1</v>
      </c>
      <c r="D292">
        <v>15</v>
      </c>
      <c r="E292">
        <v>1</v>
      </c>
      <c r="F292">
        <v>22</v>
      </c>
      <c r="G292">
        <v>1.69</v>
      </c>
      <c r="H292">
        <v>165</v>
      </c>
      <c r="I292">
        <v>42.5</v>
      </c>
      <c r="K292">
        <v>1</v>
      </c>
      <c r="L292">
        <v>3</v>
      </c>
      <c r="M292">
        <v>1991</v>
      </c>
      <c r="N292">
        <f t="shared" ref="N292:N303" si="23">B292*G292</f>
        <v>11.83</v>
      </c>
    </row>
    <row r="293" spans="1:33" ht="13.5" x14ac:dyDescent="0.25">
      <c r="A293" s="1">
        <v>1</v>
      </c>
      <c r="B293">
        <v>5</v>
      </c>
      <c r="C293">
        <v>0</v>
      </c>
      <c r="D293">
        <v>24</v>
      </c>
      <c r="E293">
        <v>0</v>
      </c>
      <c r="F293">
        <v>29</v>
      </c>
      <c r="G293">
        <v>2.38</v>
      </c>
      <c r="H293">
        <v>165</v>
      </c>
      <c r="I293">
        <v>52.5</v>
      </c>
      <c r="K293">
        <v>1</v>
      </c>
      <c r="L293">
        <v>3</v>
      </c>
      <c r="M293">
        <v>1991</v>
      </c>
      <c r="N293">
        <f t="shared" si="23"/>
        <v>11.899999999999999</v>
      </c>
    </row>
    <row r="294" spans="1:33" ht="13.5" x14ac:dyDescent="0.25">
      <c r="A294" s="1">
        <v>1</v>
      </c>
      <c r="B294">
        <v>5</v>
      </c>
      <c r="C294">
        <v>0</v>
      </c>
      <c r="D294">
        <v>8</v>
      </c>
      <c r="E294">
        <v>0</v>
      </c>
      <c r="F294">
        <v>13</v>
      </c>
      <c r="G294">
        <v>3.38</v>
      </c>
      <c r="H294">
        <v>150</v>
      </c>
      <c r="I294">
        <v>40</v>
      </c>
      <c r="K294">
        <v>2</v>
      </c>
      <c r="L294">
        <v>4</v>
      </c>
      <c r="M294">
        <v>1991</v>
      </c>
      <c r="N294">
        <f t="shared" si="23"/>
        <v>16.899999999999999</v>
      </c>
    </row>
    <row r="295" spans="1:33" ht="13.5" x14ac:dyDescent="0.25">
      <c r="A295" s="1">
        <v>1</v>
      </c>
      <c r="B295">
        <v>6</v>
      </c>
      <c r="C295">
        <v>1</v>
      </c>
      <c r="D295">
        <v>2</v>
      </c>
      <c r="E295">
        <v>1</v>
      </c>
      <c r="F295">
        <v>8</v>
      </c>
      <c r="G295">
        <v>1.52</v>
      </c>
      <c r="H295">
        <v>180</v>
      </c>
      <c r="I295">
        <v>45</v>
      </c>
      <c r="K295">
        <v>2</v>
      </c>
      <c r="L295">
        <v>5</v>
      </c>
      <c r="M295">
        <v>1991</v>
      </c>
      <c r="N295">
        <f t="shared" si="23"/>
        <v>9.120000000000001</v>
      </c>
    </row>
    <row r="296" spans="1:33" ht="13.5" x14ac:dyDescent="0.25">
      <c r="A296" s="1">
        <v>1</v>
      </c>
      <c r="B296">
        <v>8.5</v>
      </c>
      <c r="C296">
        <v>1</v>
      </c>
      <c r="D296">
        <v>19</v>
      </c>
      <c r="E296">
        <v>0</v>
      </c>
      <c r="F296">
        <v>28</v>
      </c>
      <c r="G296">
        <v>5.3</v>
      </c>
      <c r="H296">
        <v>-110</v>
      </c>
      <c r="I296">
        <v>55</v>
      </c>
      <c r="K296">
        <v>2</v>
      </c>
      <c r="L296">
        <v>5</v>
      </c>
      <c r="M296">
        <v>1991</v>
      </c>
      <c r="N296">
        <f t="shared" si="23"/>
        <v>45.05</v>
      </c>
    </row>
    <row r="297" spans="1:33" ht="13.5" x14ac:dyDescent="0.25">
      <c r="A297" s="1">
        <v>1</v>
      </c>
      <c r="B297">
        <v>9</v>
      </c>
      <c r="C297">
        <v>0</v>
      </c>
      <c r="D297">
        <v>5</v>
      </c>
      <c r="E297">
        <v>0</v>
      </c>
      <c r="F297">
        <v>14</v>
      </c>
      <c r="G297">
        <v>2.16</v>
      </c>
      <c r="H297">
        <v>-120</v>
      </c>
      <c r="I297">
        <v>45</v>
      </c>
      <c r="K297">
        <v>2</v>
      </c>
      <c r="L297">
        <v>6</v>
      </c>
      <c r="M297">
        <v>1991</v>
      </c>
      <c r="N297">
        <f t="shared" si="23"/>
        <v>19.440000000000001</v>
      </c>
    </row>
    <row r="298" spans="1:33" ht="13.5" x14ac:dyDescent="0.25">
      <c r="A298" s="1">
        <v>1</v>
      </c>
      <c r="B298">
        <v>6.5</v>
      </c>
      <c r="C298">
        <v>0</v>
      </c>
      <c r="D298">
        <v>5</v>
      </c>
      <c r="E298">
        <v>1</v>
      </c>
      <c r="F298">
        <v>11</v>
      </c>
      <c r="G298">
        <v>3</v>
      </c>
      <c r="H298">
        <v>150</v>
      </c>
      <c r="I298">
        <v>35</v>
      </c>
      <c r="K298">
        <v>2</v>
      </c>
      <c r="L298">
        <v>6</v>
      </c>
      <c r="M298">
        <v>1991</v>
      </c>
      <c r="N298">
        <f t="shared" si="23"/>
        <v>19.5</v>
      </c>
    </row>
    <row r="299" spans="1:33" ht="13.5" x14ac:dyDescent="0.25">
      <c r="A299" s="1">
        <v>1</v>
      </c>
      <c r="B299">
        <v>5</v>
      </c>
      <c r="C299">
        <v>0</v>
      </c>
      <c r="D299">
        <v>10</v>
      </c>
      <c r="E299">
        <v>0</v>
      </c>
      <c r="F299">
        <v>15</v>
      </c>
      <c r="G299">
        <v>3.34</v>
      </c>
      <c r="H299">
        <v>160</v>
      </c>
      <c r="I299">
        <v>40</v>
      </c>
      <c r="K299">
        <v>3</v>
      </c>
      <c r="L299">
        <v>7</v>
      </c>
      <c r="M299">
        <v>1991</v>
      </c>
      <c r="N299">
        <f t="shared" si="23"/>
        <v>16.7</v>
      </c>
    </row>
    <row r="300" spans="1:33" ht="13.5" x14ac:dyDescent="0.25">
      <c r="A300" s="1">
        <v>1</v>
      </c>
      <c r="B300">
        <v>5</v>
      </c>
      <c r="C300">
        <v>1</v>
      </c>
      <c r="D300">
        <v>26</v>
      </c>
      <c r="E300">
        <v>1</v>
      </c>
      <c r="F300">
        <v>31</v>
      </c>
      <c r="G300">
        <v>3.02</v>
      </c>
      <c r="H300">
        <v>180</v>
      </c>
      <c r="I300">
        <v>40</v>
      </c>
      <c r="K300">
        <v>3</v>
      </c>
      <c r="L300">
        <v>8</v>
      </c>
      <c r="M300">
        <v>1991</v>
      </c>
      <c r="N300">
        <f t="shared" si="23"/>
        <v>15.1</v>
      </c>
    </row>
    <row r="301" spans="1:33" ht="13.5" x14ac:dyDescent="0.25">
      <c r="A301" s="1">
        <v>1</v>
      </c>
      <c r="B301">
        <v>6</v>
      </c>
      <c r="C301">
        <v>1</v>
      </c>
      <c r="D301">
        <v>27</v>
      </c>
      <c r="E301">
        <v>1</v>
      </c>
      <c r="F301">
        <v>3</v>
      </c>
      <c r="G301">
        <v>3.08</v>
      </c>
      <c r="H301">
        <v>-90</v>
      </c>
      <c r="I301">
        <v>40</v>
      </c>
      <c r="K301">
        <v>3</v>
      </c>
      <c r="L301">
        <v>9</v>
      </c>
      <c r="M301">
        <v>1991</v>
      </c>
      <c r="N301">
        <f t="shared" si="23"/>
        <v>18.48</v>
      </c>
      <c r="S301">
        <v>1</v>
      </c>
      <c r="T301">
        <f>AVERAGE(B302)</f>
        <v>6</v>
      </c>
      <c r="U301">
        <f>SUM(N302)/SUM(B302)</f>
        <v>2.44</v>
      </c>
    </row>
    <row r="302" spans="1:33" ht="13.5" x14ac:dyDescent="0.25">
      <c r="A302" s="1">
        <v>0</v>
      </c>
      <c r="B302">
        <v>6</v>
      </c>
      <c r="C302">
        <v>0</v>
      </c>
      <c r="D302">
        <v>31</v>
      </c>
      <c r="E302">
        <v>0</v>
      </c>
      <c r="F302">
        <v>6</v>
      </c>
      <c r="G302">
        <v>2.44</v>
      </c>
      <c r="H302">
        <v>-50</v>
      </c>
      <c r="I302">
        <v>45</v>
      </c>
      <c r="K302">
        <v>4</v>
      </c>
      <c r="L302">
        <v>11</v>
      </c>
      <c r="M302">
        <v>1991</v>
      </c>
      <c r="N302">
        <f t="shared" si="23"/>
        <v>14.64</v>
      </c>
      <c r="S302">
        <v>11</v>
      </c>
      <c r="T302">
        <f>AVERAGE(B292:B301,B303 )</f>
        <v>6.1818181818181817</v>
      </c>
      <c r="U302">
        <f>SUM(N292:N301,N303)/SUM(B292:B301,B303)</f>
        <v>2.8414705882352935</v>
      </c>
    </row>
    <row r="303" spans="1:33" ht="13.5" x14ac:dyDescent="0.25">
      <c r="A303" s="1">
        <v>1</v>
      </c>
      <c r="B303">
        <v>5</v>
      </c>
      <c r="C303">
        <v>0</v>
      </c>
      <c r="D303">
        <v>1</v>
      </c>
      <c r="E303">
        <v>0</v>
      </c>
      <c r="F303">
        <v>6</v>
      </c>
      <c r="G303">
        <v>1.84</v>
      </c>
      <c r="H303">
        <v>-165</v>
      </c>
      <c r="I303">
        <v>60</v>
      </c>
      <c r="K303">
        <v>4</v>
      </c>
      <c r="L303">
        <v>12</v>
      </c>
      <c r="M303">
        <v>1991</v>
      </c>
      <c r="N303">
        <f t="shared" si="23"/>
        <v>9.2000000000000011</v>
      </c>
      <c r="O303">
        <v>8</v>
      </c>
      <c r="P303">
        <v>12</v>
      </c>
      <c r="Q303">
        <f>AVERAGE(B292:B303)</f>
        <v>6.166666666666667</v>
      </c>
      <c r="R303">
        <f>SUM(N292:N303)/SUM(B292:B303)</f>
        <v>2.8089189189189185</v>
      </c>
      <c r="S303">
        <v>0</v>
      </c>
      <c r="T303">
        <v>0</v>
      </c>
      <c r="U303">
        <v>0</v>
      </c>
      <c r="V303">
        <v>2</v>
      </c>
      <c r="W303">
        <f>AVERAGE(B292,B293)</f>
        <v>6</v>
      </c>
      <c r="X303">
        <f>SUM(N292:N293)/SUM(B292:B293)</f>
        <v>1.9774999999999998</v>
      </c>
      <c r="Y303">
        <v>5</v>
      </c>
      <c r="Z303">
        <f>AVERAGE(B294:B298)</f>
        <v>7</v>
      </c>
      <c r="AA303">
        <f>SUM(N294:N298)/SUM(B294:B298)</f>
        <v>3.1431428571428568</v>
      </c>
      <c r="AB303">
        <v>3</v>
      </c>
      <c r="AC303">
        <f>AVERAGE(B299:B301)</f>
        <v>5.333333333333333</v>
      </c>
      <c r="AD303">
        <f>SUM(N299:N301)/SUM(B299:B301)</f>
        <v>3.1425000000000001</v>
      </c>
      <c r="AE303">
        <v>2</v>
      </c>
      <c r="AF303">
        <f>AVERAGE(B302:B303)</f>
        <v>5.5</v>
      </c>
      <c r="AG303">
        <f>SUM(N302:N303)/SUM(B302:B303)</f>
        <v>2.1672727272727275</v>
      </c>
    </row>
    <row r="304" spans="1:33" ht="13.5" x14ac:dyDescent="0.25">
      <c r="A304" s="1"/>
      <c r="S304">
        <v>3</v>
      </c>
      <c r="T304">
        <f>AVERAGE(B296:B297,B301)</f>
        <v>7.833333333333333</v>
      </c>
      <c r="U304">
        <f>SUM(N296:N297,N301)/SUM(B296,B297,B301)</f>
        <v>3.5306382978723403</v>
      </c>
    </row>
    <row r="305" spans="1:33" ht="13.5" x14ac:dyDescent="0.25">
      <c r="A305" s="1">
        <v>1</v>
      </c>
      <c r="B305">
        <v>5</v>
      </c>
      <c r="C305">
        <v>0</v>
      </c>
      <c r="D305">
        <v>30</v>
      </c>
      <c r="E305">
        <v>0</v>
      </c>
      <c r="F305">
        <v>4</v>
      </c>
      <c r="G305">
        <v>1.92</v>
      </c>
      <c r="H305">
        <v>140</v>
      </c>
      <c r="I305">
        <v>45</v>
      </c>
      <c r="K305">
        <v>1</v>
      </c>
      <c r="L305">
        <v>1</v>
      </c>
      <c r="M305">
        <v>1992</v>
      </c>
      <c r="N305">
        <f t="shared" ref="N305:N312" si="24">B305*G305</f>
        <v>9.6</v>
      </c>
    </row>
    <row r="306" spans="1:33" ht="13.5" x14ac:dyDescent="0.25">
      <c r="A306" s="1">
        <v>1</v>
      </c>
      <c r="B306">
        <v>6</v>
      </c>
      <c r="C306">
        <v>0</v>
      </c>
      <c r="D306">
        <v>20</v>
      </c>
      <c r="E306">
        <v>0</v>
      </c>
      <c r="F306">
        <v>26</v>
      </c>
      <c r="G306">
        <v>3.15</v>
      </c>
      <c r="H306">
        <v>-105</v>
      </c>
      <c r="I306">
        <v>52.5</v>
      </c>
      <c r="K306">
        <v>2</v>
      </c>
      <c r="L306">
        <v>5</v>
      </c>
      <c r="M306">
        <v>1992</v>
      </c>
      <c r="N306">
        <f t="shared" si="24"/>
        <v>18.899999999999999</v>
      </c>
    </row>
    <row r="307" spans="1:33" ht="13.5" x14ac:dyDescent="0.25">
      <c r="A307" s="1">
        <v>1</v>
      </c>
      <c r="B307">
        <v>5</v>
      </c>
      <c r="C307">
        <v>0</v>
      </c>
      <c r="D307">
        <v>25</v>
      </c>
      <c r="E307">
        <v>0</v>
      </c>
      <c r="F307">
        <v>30</v>
      </c>
      <c r="G307">
        <v>1.38</v>
      </c>
      <c r="H307">
        <v>170</v>
      </c>
      <c r="I307">
        <v>55</v>
      </c>
      <c r="K307">
        <v>2</v>
      </c>
      <c r="L307">
        <v>5</v>
      </c>
      <c r="M307">
        <v>1992</v>
      </c>
      <c r="N307">
        <f t="shared" si="24"/>
        <v>6.8999999999999995</v>
      </c>
    </row>
    <row r="308" spans="1:33" ht="13.5" x14ac:dyDescent="0.25">
      <c r="A308" s="1">
        <v>1</v>
      </c>
      <c r="B308">
        <v>17</v>
      </c>
      <c r="C308">
        <v>1</v>
      </c>
      <c r="D308">
        <v>14</v>
      </c>
      <c r="E308">
        <v>1</v>
      </c>
      <c r="F308">
        <v>1</v>
      </c>
      <c r="G308">
        <v>4.1900000000000004</v>
      </c>
      <c r="H308">
        <v>-135</v>
      </c>
      <c r="I308">
        <v>50</v>
      </c>
      <c r="K308">
        <v>2</v>
      </c>
      <c r="L308">
        <v>6</v>
      </c>
      <c r="M308">
        <v>1992</v>
      </c>
      <c r="N308">
        <f t="shared" si="24"/>
        <v>71.23</v>
      </c>
    </row>
    <row r="309" spans="1:33" ht="13.5" x14ac:dyDescent="0.25">
      <c r="A309" s="1">
        <v>1</v>
      </c>
      <c r="B309">
        <v>8</v>
      </c>
      <c r="C309">
        <v>1</v>
      </c>
      <c r="D309">
        <v>7</v>
      </c>
      <c r="E309">
        <v>1</v>
      </c>
      <c r="F309">
        <v>15</v>
      </c>
      <c r="G309">
        <v>1.59</v>
      </c>
      <c r="H309">
        <v>140</v>
      </c>
      <c r="I309">
        <v>65</v>
      </c>
      <c r="K309">
        <v>3</v>
      </c>
      <c r="L309">
        <v>8</v>
      </c>
      <c r="M309">
        <v>1992</v>
      </c>
      <c r="N309">
        <f t="shared" si="24"/>
        <v>12.72</v>
      </c>
    </row>
    <row r="310" spans="1:33" ht="13.5" x14ac:dyDescent="0.25">
      <c r="A310" s="1">
        <v>1</v>
      </c>
      <c r="B310">
        <v>8</v>
      </c>
      <c r="C310">
        <v>0</v>
      </c>
      <c r="D310">
        <v>19</v>
      </c>
      <c r="E310">
        <v>0</v>
      </c>
      <c r="F310">
        <v>27</v>
      </c>
      <c r="G310">
        <v>2.54</v>
      </c>
      <c r="H310">
        <v>-165</v>
      </c>
      <c r="I310">
        <v>55</v>
      </c>
      <c r="K310">
        <v>3</v>
      </c>
      <c r="L310">
        <v>8</v>
      </c>
      <c r="M310">
        <v>1992</v>
      </c>
      <c r="N310">
        <f t="shared" si="24"/>
        <v>20.32</v>
      </c>
      <c r="S310">
        <v>0</v>
      </c>
      <c r="T310">
        <v>0</v>
      </c>
      <c r="U310">
        <v>0</v>
      </c>
    </row>
    <row r="311" spans="1:33" ht="13.5" x14ac:dyDescent="0.25">
      <c r="A311" s="1">
        <v>1</v>
      </c>
      <c r="B311">
        <v>6</v>
      </c>
      <c r="C311">
        <v>1</v>
      </c>
      <c r="D311">
        <v>26</v>
      </c>
      <c r="E311">
        <v>1</v>
      </c>
      <c r="F311">
        <v>1</v>
      </c>
      <c r="G311">
        <v>1.97</v>
      </c>
      <c r="H311">
        <v>150</v>
      </c>
      <c r="I311">
        <v>45</v>
      </c>
      <c r="K311">
        <v>3</v>
      </c>
      <c r="L311">
        <v>8</v>
      </c>
      <c r="M311">
        <v>1992</v>
      </c>
      <c r="N311">
        <f t="shared" si="24"/>
        <v>11.82</v>
      </c>
      <c r="S311">
        <v>8</v>
      </c>
      <c r="T311">
        <f>AVERAGE(B305:B312 )</f>
        <v>8.0625</v>
      </c>
      <c r="U311">
        <f>SUM(N305:N312)/SUM(B305:B312)</f>
        <v>2.7610852713178291</v>
      </c>
    </row>
    <row r="312" spans="1:33" ht="13.5" x14ac:dyDescent="0.25">
      <c r="A312" s="1">
        <v>1</v>
      </c>
      <c r="B312">
        <v>9.5</v>
      </c>
      <c r="C312">
        <v>1</v>
      </c>
      <c r="D312">
        <v>18</v>
      </c>
      <c r="E312">
        <v>0</v>
      </c>
      <c r="F312">
        <v>28</v>
      </c>
      <c r="G312">
        <v>2.8</v>
      </c>
      <c r="H312">
        <v>-157</v>
      </c>
      <c r="I312">
        <v>50</v>
      </c>
      <c r="K312">
        <v>4</v>
      </c>
      <c r="L312">
        <v>11</v>
      </c>
      <c r="M312">
        <v>1992</v>
      </c>
      <c r="N312">
        <f t="shared" si="24"/>
        <v>26.599999999999998</v>
      </c>
      <c r="O312">
        <v>2</v>
      </c>
      <c r="P312">
        <v>8</v>
      </c>
      <c r="Q312">
        <f>AVERAGE(B305:B312)</f>
        <v>8.0625</v>
      </c>
      <c r="R312">
        <f>SUM(N305:N312)/SUM(B305:B312)</f>
        <v>2.7610852713178291</v>
      </c>
      <c r="S312">
        <v>0</v>
      </c>
      <c r="T312">
        <v>0</v>
      </c>
      <c r="U312">
        <v>0</v>
      </c>
      <c r="V312">
        <v>1</v>
      </c>
      <c r="W312">
        <f>AVERAGE(B305)</f>
        <v>5</v>
      </c>
      <c r="X312">
        <f>SUM(N305)/SUM(B305)</f>
        <v>1.92</v>
      </c>
      <c r="Y312">
        <v>3</v>
      </c>
      <c r="Z312">
        <f>AVERAGE(B306:B308)</f>
        <v>9.3333333333333339</v>
      </c>
      <c r="AA312">
        <f>SUM(N306:N308)/SUM(B306:B308)</f>
        <v>3.465357142857143</v>
      </c>
      <c r="AB312">
        <v>3</v>
      </c>
      <c r="AC312">
        <f>AVERAGE(B309:B311)</f>
        <v>7.333333333333333</v>
      </c>
      <c r="AD312">
        <f>SUM(N309:N311)/SUM(B309:B311)</f>
        <v>2.0390909090909091</v>
      </c>
      <c r="AE312">
        <v>1</v>
      </c>
      <c r="AF312">
        <f>AVERAGE(B312)</f>
        <v>9.5</v>
      </c>
      <c r="AG312">
        <f>SUM(N312)/SUM(B312)</f>
        <v>2.8</v>
      </c>
    </row>
    <row r="313" spans="1:33" ht="13.5" x14ac:dyDescent="0.25">
      <c r="A313" s="1"/>
      <c r="S313">
        <v>3</v>
      </c>
      <c r="T313">
        <f>AVERAGE(B306,B2475,B312)</f>
        <v>7.75</v>
      </c>
      <c r="U313">
        <f>SUM(N306,N308,N312)/SUM(B306,B308,B312)</f>
        <v>3.5916923076923073</v>
      </c>
    </row>
    <row r="314" spans="1:33" ht="13.5" x14ac:dyDescent="0.25">
      <c r="A314" s="1">
        <v>1</v>
      </c>
      <c r="B314">
        <v>5.5</v>
      </c>
      <c r="C314">
        <v>0</v>
      </c>
      <c r="D314">
        <v>20</v>
      </c>
      <c r="E314">
        <v>1</v>
      </c>
      <c r="F314">
        <v>25</v>
      </c>
      <c r="G314">
        <v>2.2000000000000002</v>
      </c>
      <c r="H314">
        <v>-170</v>
      </c>
      <c r="I314">
        <v>45</v>
      </c>
      <c r="K314">
        <v>1</v>
      </c>
      <c r="L314">
        <v>2</v>
      </c>
      <c r="M314">
        <v>1993</v>
      </c>
      <c r="N314">
        <f t="shared" ref="N314:N319" si="25">B314*G314</f>
        <v>12.100000000000001</v>
      </c>
    </row>
    <row r="315" spans="1:33" ht="13.5" x14ac:dyDescent="0.25">
      <c r="A315" s="1">
        <v>1</v>
      </c>
      <c r="B315">
        <v>5.5</v>
      </c>
      <c r="C315">
        <v>0</v>
      </c>
      <c r="D315">
        <v>2</v>
      </c>
      <c r="E315">
        <v>1</v>
      </c>
      <c r="F315">
        <v>7</v>
      </c>
      <c r="G315">
        <v>2.7</v>
      </c>
      <c r="H315">
        <v>180</v>
      </c>
      <c r="I315">
        <v>45</v>
      </c>
      <c r="K315">
        <v>1</v>
      </c>
      <c r="L315">
        <v>3</v>
      </c>
      <c r="M315">
        <v>1993</v>
      </c>
      <c r="N315">
        <f t="shared" si="25"/>
        <v>14.850000000000001</v>
      </c>
    </row>
    <row r="316" spans="1:33" ht="13.5" x14ac:dyDescent="0.25">
      <c r="A316" s="1">
        <v>1</v>
      </c>
      <c r="B316">
        <v>12.5</v>
      </c>
      <c r="C316">
        <v>0</v>
      </c>
      <c r="D316">
        <v>15</v>
      </c>
      <c r="E316">
        <v>1</v>
      </c>
      <c r="F316">
        <v>27</v>
      </c>
      <c r="G316">
        <v>2.83</v>
      </c>
      <c r="H316">
        <v>130</v>
      </c>
      <c r="I316">
        <v>45</v>
      </c>
      <c r="K316">
        <v>3</v>
      </c>
      <c r="L316">
        <v>9</v>
      </c>
      <c r="M316">
        <v>1993</v>
      </c>
      <c r="N316">
        <f t="shared" si="25"/>
        <v>35.375</v>
      </c>
    </row>
    <row r="317" spans="1:33" ht="13.5" x14ac:dyDescent="0.25">
      <c r="A317" s="1">
        <v>1</v>
      </c>
      <c r="B317">
        <v>6</v>
      </c>
      <c r="C317">
        <v>0</v>
      </c>
      <c r="D317">
        <v>18</v>
      </c>
      <c r="E317">
        <v>0</v>
      </c>
      <c r="F317">
        <v>24</v>
      </c>
      <c r="G317">
        <v>3.13</v>
      </c>
      <c r="H317">
        <v>-100</v>
      </c>
      <c r="I317">
        <v>47.5</v>
      </c>
      <c r="K317">
        <v>4</v>
      </c>
      <c r="L317">
        <v>10</v>
      </c>
      <c r="M317">
        <v>1993</v>
      </c>
      <c r="N317">
        <f t="shared" si="25"/>
        <v>18.78</v>
      </c>
      <c r="S317">
        <v>0</v>
      </c>
      <c r="T317">
        <v>0</v>
      </c>
      <c r="U317">
        <v>0</v>
      </c>
    </row>
    <row r="318" spans="1:33" ht="13.5" x14ac:dyDescent="0.25">
      <c r="A318" s="1">
        <v>1</v>
      </c>
      <c r="B318">
        <v>5</v>
      </c>
      <c r="C318">
        <v>0</v>
      </c>
      <c r="D318">
        <v>25</v>
      </c>
      <c r="E318">
        <v>0</v>
      </c>
      <c r="F318">
        <v>30</v>
      </c>
      <c r="G318">
        <v>1.94</v>
      </c>
      <c r="H318">
        <v>170</v>
      </c>
      <c r="I318">
        <v>40</v>
      </c>
      <c r="K318">
        <v>4</v>
      </c>
      <c r="L318">
        <v>10</v>
      </c>
      <c r="M318">
        <v>1993</v>
      </c>
      <c r="N318">
        <f t="shared" si="25"/>
        <v>9.6999999999999993</v>
      </c>
      <c r="S318">
        <v>6</v>
      </c>
      <c r="T318">
        <f>AVERAGE(B314:B319 )</f>
        <v>6.583333333333333</v>
      </c>
      <c r="U318">
        <f>SUM(N314:N319)/SUM(B314:B319)</f>
        <v>2.7267088607594938</v>
      </c>
    </row>
    <row r="319" spans="1:33" ht="13.5" x14ac:dyDescent="0.25">
      <c r="A319" s="1">
        <v>1</v>
      </c>
      <c r="B319">
        <v>5</v>
      </c>
      <c r="C319">
        <v>1</v>
      </c>
      <c r="D319">
        <v>21</v>
      </c>
      <c r="E319">
        <v>1</v>
      </c>
      <c r="F319">
        <v>26</v>
      </c>
      <c r="G319">
        <v>3.38</v>
      </c>
      <c r="H319">
        <v>150</v>
      </c>
      <c r="I319">
        <v>45</v>
      </c>
      <c r="K319">
        <v>4</v>
      </c>
      <c r="L319">
        <v>12</v>
      </c>
      <c r="M319">
        <v>1993</v>
      </c>
      <c r="N319">
        <f t="shared" si="25"/>
        <v>16.899999999999999</v>
      </c>
      <c r="O319">
        <v>0</v>
      </c>
      <c r="P319">
        <v>6</v>
      </c>
      <c r="Q319">
        <f>AVERAGE(B314:B319)</f>
        <v>6.583333333333333</v>
      </c>
      <c r="R319">
        <f>SUM(N314:N319)/SUM(B314:B319)</f>
        <v>2.7267088607594938</v>
      </c>
      <c r="S319">
        <v>0</v>
      </c>
      <c r="T319">
        <v>0</v>
      </c>
      <c r="U319">
        <v>0</v>
      </c>
      <c r="V319">
        <v>2</v>
      </c>
      <c r="W319">
        <f>AVERAGE(B314:B315)</f>
        <v>5.5</v>
      </c>
      <c r="X319">
        <f>SUM(N314:N315)/SUM(B314:B315)</f>
        <v>2.4500000000000002</v>
      </c>
      <c r="Y319">
        <v>0</v>
      </c>
      <c r="Z319">
        <v>0</v>
      </c>
      <c r="AA319">
        <v>0</v>
      </c>
      <c r="AB319">
        <v>1</v>
      </c>
      <c r="AC319">
        <f>AVERAGE(B316)</f>
        <v>12.5</v>
      </c>
      <c r="AD319">
        <f>SUM(N316)/SUM(B316)</f>
        <v>2.83</v>
      </c>
      <c r="AE319">
        <v>3</v>
      </c>
      <c r="AF319">
        <f>AVERAGE(B317:B319)</f>
        <v>5.333333333333333</v>
      </c>
      <c r="AG319">
        <f>SUM(N317:N319)/SUM(B317:B319)</f>
        <v>2.8362499999999997</v>
      </c>
    </row>
    <row r="320" spans="1:33" ht="13.5" x14ac:dyDescent="0.25">
      <c r="A320" s="1"/>
      <c r="S320">
        <v>1</v>
      </c>
      <c r="T320">
        <v>6</v>
      </c>
      <c r="U320">
        <v>3.13</v>
      </c>
    </row>
    <row r="321" spans="1:33" ht="13.5" x14ac:dyDescent="0.25">
      <c r="A321" s="1">
        <v>1</v>
      </c>
      <c r="B321">
        <v>5</v>
      </c>
      <c r="C321">
        <v>0</v>
      </c>
      <c r="D321">
        <v>24</v>
      </c>
      <c r="E321">
        <v>0</v>
      </c>
      <c r="F321">
        <v>29</v>
      </c>
      <c r="G321">
        <v>3.74</v>
      </c>
      <c r="H321">
        <v>-105</v>
      </c>
      <c r="I321">
        <v>55</v>
      </c>
      <c r="K321">
        <v>2</v>
      </c>
      <c r="L321">
        <v>5</v>
      </c>
      <c r="M321">
        <v>1994</v>
      </c>
      <c r="N321">
        <f t="shared" ref="N321:N332" si="26">B321*G321</f>
        <v>18.700000000000003</v>
      </c>
    </row>
    <row r="322" spans="1:33" ht="13.5" x14ac:dyDescent="0.25">
      <c r="A322" s="1">
        <v>1</v>
      </c>
      <c r="B322">
        <v>8</v>
      </c>
      <c r="C322">
        <v>0</v>
      </c>
      <c r="D322">
        <v>28</v>
      </c>
      <c r="E322">
        <v>0</v>
      </c>
      <c r="F322">
        <v>5</v>
      </c>
      <c r="G322">
        <v>2.25</v>
      </c>
      <c r="H322">
        <v>-150</v>
      </c>
      <c r="I322">
        <v>55</v>
      </c>
      <c r="K322">
        <v>2</v>
      </c>
      <c r="L322">
        <v>5</v>
      </c>
      <c r="M322">
        <v>1994</v>
      </c>
      <c r="N322">
        <f t="shared" si="26"/>
        <v>18</v>
      </c>
    </row>
    <row r="323" spans="1:33" ht="13.5" x14ac:dyDescent="0.25">
      <c r="A323" s="1">
        <v>2</v>
      </c>
      <c r="B323">
        <v>11</v>
      </c>
      <c r="C323">
        <v>0</v>
      </c>
      <c r="D323">
        <v>6</v>
      </c>
      <c r="E323">
        <v>0</v>
      </c>
      <c r="F323">
        <v>17</v>
      </c>
      <c r="G323">
        <v>2.21</v>
      </c>
      <c r="H323">
        <v>130</v>
      </c>
      <c r="I323">
        <v>42.5</v>
      </c>
      <c r="K323">
        <v>2</v>
      </c>
      <c r="L323">
        <v>6</v>
      </c>
      <c r="M323">
        <v>1994</v>
      </c>
      <c r="N323">
        <f t="shared" si="26"/>
        <v>24.31</v>
      </c>
    </row>
    <row r="324" spans="1:33" ht="13.5" x14ac:dyDescent="0.25">
      <c r="A324" s="1">
        <v>1</v>
      </c>
      <c r="B324">
        <v>5.5</v>
      </c>
      <c r="C324">
        <v>1</v>
      </c>
      <c r="D324">
        <v>4</v>
      </c>
      <c r="E324">
        <v>0</v>
      </c>
      <c r="F324">
        <v>10</v>
      </c>
      <c r="G324">
        <v>4.32</v>
      </c>
      <c r="H324">
        <v>-75</v>
      </c>
      <c r="I324">
        <v>42.5</v>
      </c>
      <c r="K324">
        <v>3</v>
      </c>
      <c r="L324">
        <v>7</v>
      </c>
      <c r="M324">
        <v>1994</v>
      </c>
      <c r="N324">
        <f t="shared" si="26"/>
        <v>23.76</v>
      </c>
    </row>
    <row r="325" spans="1:33" ht="13.5" x14ac:dyDescent="0.25">
      <c r="A325" s="1">
        <v>1</v>
      </c>
      <c r="B325">
        <v>11</v>
      </c>
      <c r="C325">
        <v>0</v>
      </c>
      <c r="D325">
        <v>9</v>
      </c>
      <c r="E325">
        <v>0</v>
      </c>
      <c r="F325">
        <v>20</v>
      </c>
      <c r="G325">
        <v>1.1599999999999999</v>
      </c>
      <c r="H325">
        <v>-135</v>
      </c>
      <c r="I325">
        <v>60</v>
      </c>
      <c r="K325">
        <v>3</v>
      </c>
      <c r="L325">
        <v>7</v>
      </c>
      <c r="M325">
        <v>1994</v>
      </c>
      <c r="N325">
        <f t="shared" si="26"/>
        <v>12.76</v>
      </c>
    </row>
    <row r="326" spans="1:33" ht="13.5" x14ac:dyDescent="0.25">
      <c r="A326" s="1">
        <v>1</v>
      </c>
      <c r="B326">
        <v>9</v>
      </c>
      <c r="C326">
        <v>0</v>
      </c>
      <c r="D326">
        <v>25</v>
      </c>
      <c r="E326">
        <v>0</v>
      </c>
      <c r="F326">
        <v>3</v>
      </c>
      <c r="G326">
        <v>2.2000000000000002</v>
      </c>
      <c r="H326">
        <v>170</v>
      </c>
      <c r="I326">
        <v>50</v>
      </c>
      <c r="K326">
        <v>3</v>
      </c>
      <c r="L326">
        <v>7</v>
      </c>
      <c r="M326">
        <v>1994</v>
      </c>
      <c r="N326">
        <f t="shared" si="26"/>
        <v>19.8</v>
      </c>
    </row>
    <row r="327" spans="1:33" ht="13.5" x14ac:dyDescent="0.25">
      <c r="A327" s="1">
        <v>1</v>
      </c>
      <c r="B327">
        <v>6.5</v>
      </c>
      <c r="C327">
        <v>0</v>
      </c>
      <c r="D327">
        <v>23</v>
      </c>
      <c r="E327">
        <v>1</v>
      </c>
      <c r="F327">
        <v>29</v>
      </c>
      <c r="G327">
        <v>1.9</v>
      </c>
      <c r="H327">
        <v>-165</v>
      </c>
      <c r="I327">
        <v>42.5</v>
      </c>
      <c r="K327">
        <v>3</v>
      </c>
      <c r="L327">
        <v>8</v>
      </c>
      <c r="M327">
        <v>1994</v>
      </c>
      <c r="N327">
        <f t="shared" si="26"/>
        <v>12.35</v>
      </c>
    </row>
    <row r="328" spans="1:33" ht="13.5" x14ac:dyDescent="0.25">
      <c r="A328" s="1">
        <v>1</v>
      </c>
      <c r="B328">
        <v>9</v>
      </c>
      <c r="C328">
        <v>1</v>
      </c>
      <c r="D328">
        <v>7</v>
      </c>
      <c r="E328">
        <v>1</v>
      </c>
      <c r="F328">
        <v>16</v>
      </c>
      <c r="G328">
        <v>2.96</v>
      </c>
      <c r="H328">
        <v>-145</v>
      </c>
      <c r="I328">
        <v>45</v>
      </c>
      <c r="K328">
        <v>3</v>
      </c>
      <c r="L328">
        <v>9</v>
      </c>
      <c r="M328">
        <v>1994</v>
      </c>
      <c r="N328">
        <f t="shared" si="26"/>
        <v>26.64</v>
      </c>
    </row>
    <row r="329" spans="1:33" ht="13.5" x14ac:dyDescent="0.25">
      <c r="A329" s="1">
        <v>1</v>
      </c>
      <c r="B329">
        <v>5.5</v>
      </c>
      <c r="C329">
        <v>1</v>
      </c>
      <c r="D329">
        <v>19</v>
      </c>
      <c r="E329">
        <v>0</v>
      </c>
      <c r="F329">
        <v>25</v>
      </c>
      <c r="G329">
        <v>2.67</v>
      </c>
      <c r="H329">
        <v>-135</v>
      </c>
      <c r="I329">
        <v>50</v>
      </c>
      <c r="K329">
        <v>3</v>
      </c>
      <c r="L329">
        <v>9</v>
      </c>
      <c r="M329">
        <v>1994</v>
      </c>
      <c r="N329">
        <f t="shared" si="26"/>
        <v>14.684999999999999</v>
      </c>
    </row>
    <row r="330" spans="1:33" ht="13.5" x14ac:dyDescent="0.25">
      <c r="A330" s="1">
        <v>1</v>
      </c>
      <c r="B330">
        <v>5</v>
      </c>
      <c r="C330">
        <v>0</v>
      </c>
      <c r="D330">
        <v>27</v>
      </c>
      <c r="E330">
        <v>0</v>
      </c>
      <c r="F330">
        <v>2</v>
      </c>
      <c r="G330">
        <v>3.44</v>
      </c>
      <c r="H330">
        <v>35</v>
      </c>
      <c r="I330">
        <v>60</v>
      </c>
      <c r="K330">
        <v>3</v>
      </c>
      <c r="L330">
        <v>9</v>
      </c>
      <c r="M330">
        <v>1994</v>
      </c>
      <c r="N330">
        <f t="shared" si="26"/>
        <v>17.2</v>
      </c>
      <c r="S330">
        <v>0</v>
      </c>
      <c r="T330">
        <v>0</v>
      </c>
      <c r="U330">
        <v>0</v>
      </c>
    </row>
    <row r="331" spans="1:33" ht="13.5" x14ac:dyDescent="0.25">
      <c r="A331" s="1">
        <v>1</v>
      </c>
      <c r="B331">
        <v>7.5</v>
      </c>
      <c r="C331">
        <v>0</v>
      </c>
      <c r="D331">
        <v>28</v>
      </c>
      <c r="E331">
        <v>1</v>
      </c>
      <c r="F331">
        <v>5</v>
      </c>
      <c r="G331">
        <v>2.0299999999999998</v>
      </c>
      <c r="H331">
        <v>-130</v>
      </c>
      <c r="I331">
        <v>55</v>
      </c>
      <c r="K331">
        <v>4</v>
      </c>
      <c r="L331">
        <v>10</v>
      </c>
      <c r="M331">
        <v>1994</v>
      </c>
      <c r="N331">
        <f t="shared" si="26"/>
        <v>15.224999999999998</v>
      </c>
      <c r="S331">
        <v>11</v>
      </c>
      <c r="T331">
        <f>AVERAGE(B321:B322,B324:B332 )</f>
        <v>7.0454545454545459</v>
      </c>
      <c r="U331">
        <f>SUM(N321:N322,N324:N332)/SUM(B321:B322,B324:B332)</f>
        <v>2.5546451612903223</v>
      </c>
    </row>
    <row r="332" spans="1:33" ht="13.5" x14ac:dyDescent="0.25">
      <c r="A332" s="1">
        <v>1</v>
      </c>
      <c r="B332">
        <v>5.5</v>
      </c>
      <c r="C332">
        <v>0</v>
      </c>
      <c r="D332">
        <v>13</v>
      </c>
      <c r="E332">
        <v>1</v>
      </c>
      <c r="F332">
        <v>18</v>
      </c>
      <c r="G332">
        <v>3.43</v>
      </c>
      <c r="H332">
        <v>-135</v>
      </c>
      <c r="I332">
        <v>40</v>
      </c>
      <c r="K332">
        <v>4</v>
      </c>
      <c r="L332">
        <v>10</v>
      </c>
      <c r="M332">
        <v>1994</v>
      </c>
      <c r="N332">
        <f t="shared" si="26"/>
        <v>18.865000000000002</v>
      </c>
      <c r="O332">
        <v>5</v>
      </c>
      <c r="P332">
        <v>12</v>
      </c>
      <c r="Q332">
        <f>AVERAGE(B321:B332)</f>
        <v>7.375</v>
      </c>
      <c r="R332">
        <f>SUM(N321:N332)/SUM(B321:B332)</f>
        <v>2.5118079096045198</v>
      </c>
      <c r="S332">
        <v>1</v>
      </c>
      <c r="T332">
        <f>AVERAGE(B323)</f>
        <v>11</v>
      </c>
      <c r="U332">
        <f>SUM(N323)/SUM(B323)</f>
        <v>2.21</v>
      </c>
      <c r="V332">
        <v>0</v>
      </c>
      <c r="W332">
        <v>0</v>
      </c>
      <c r="X332">
        <v>0</v>
      </c>
      <c r="Y332">
        <v>3</v>
      </c>
      <c r="Z332">
        <f>AVERAGE(B321:B323)</f>
        <v>8</v>
      </c>
      <c r="AA332">
        <f>SUM(N321:N323)/SUM(B321:B323)</f>
        <v>2.5420833333333337</v>
      </c>
      <c r="AB332">
        <v>7</v>
      </c>
      <c r="AC332">
        <f>AVERAGE(B324:B330)</f>
        <v>7.3571428571428568</v>
      </c>
      <c r="AD332">
        <f>SUM(N324:N330)/SUM(B324:B330)</f>
        <v>2.4698058252427186</v>
      </c>
      <c r="AE332">
        <v>2</v>
      </c>
      <c r="AF332">
        <f>AVERAGE(B331:B332)</f>
        <v>6.5</v>
      </c>
      <c r="AG332">
        <f>SUM(N331:N332)/SUM(B331:B332)</f>
        <v>2.6223076923076927</v>
      </c>
    </row>
    <row r="333" spans="1:33" ht="13.5" x14ac:dyDescent="0.25">
      <c r="A333" s="1"/>
      <c r="S333">
        <v>8</v>
      </c>
      <c r="T333">
        <f>AVERAGE(B321,B322,B324,B325,B328:B329,B331:B332 )</f>
        <v>7.125</v>
      </c>
      <c r="U333">
        <f>SUM(N321,N322,N324,N325,N328:N329,N331:N332)/SUM(B321,B322,B324,B325,B328:B329,B331:B332)</f>
        <v>2.6076315789473687</v>
      </c>
    </row>
    <row r="334" spans="1:33" ht="13.5" x14ac:dyDescent="0.25">
      <c r="A334" s="1">
        <v>1</v>
      </c>
      <c r="B334">
        <v>5.5</v>
      </c>
      <c r="C334">
        <v>1</v>
      </c>
      <c r="D334">
        <v>11</v>
      </c>
      <c r="E334">
        <v>0</v>
      </c>
      <c r="F334">
        <v>17</v>
      </c>
      <c r="G334">
        <v>2.79</v>
      </c>
      <c r="H334">
        <v>150</v>
      </c>
      <c r="I334">
        <v>45</v>
      </c>
      <c r="K334">
        <v>1</v>
      </c>
      <c r="L334">
        <v>2</v>
      </c>
      <c r="M334">
        <v>1995</v>
      </c>
      <c r="N334">
        <f t="shared" ref="N334:N341" si="27">B334*G334</f>
        <v>15.345000000000001</v>
      </c>
    </row>
    <row r="335" spans="1:33" ht="13.5" x14ac:dyDescent="0.25">
      <c r="A335" s="1">
        <v>1</v>
      </c>
      <c r="B335">
        <v>8</v>
      </c>
      <c r="C335">
        <v>1</v>
      </c>
      <c r="D335">
        <v>25</v>
      </c>
      <c r="E335">
        <v>1</v>
      </c>
      <c r="F335">
        <v>4</v>
      </c>
      <c r="G335">
        <v>3.06</v>
      </c>
      <c r="H335">
        <v>-170</v>
      </c>
      <c r="I335">
        <v>47.5</v>
      </c>
      <c r="K335">
        <v>2</v>
      </c>
      <c r="L335">
        <v>4</v>
      </c>
      <c r="M335">
        <v>1995</v>
      </c>
      <c r="N335">
        <f t="shared" si="27"/>
        <v>24.48</v>
      </c>
    </row>
    <row r="336" spans="1:33" ht="13.5" x14ac:dyDescent="0.25">
      <c r="A336" s="1">
        <v>2</v>
      </c>
      <c r="B336">
        <v>10.5</v>
      </c>
      <c r="C336">
        <v>0</v>
      </c>
      <c r="D336">
        <v>26</v>
      </c>
      <c r="E336">
        <v>1</v>
      </c>
      <c r="F336">
        <v>8</v>
      </c>
      <c r="G336">
        <v>3.45</v>
      </c>
      <c r="H336">
        <v>75</v>
      </c>
      <c r="I336">
        <v>52.5</v>
      </c>
      <c r="K336">
        <v>2</v>
      </c>
      <c r="L336">
        <v>5</v>
      </c>
      <c r="M336">
        <v>1995</v>
      </c>
      <c r="N336">
        <f t="shared" si="27"/>
        <v>36.225000000000001</v>
      </c>
    </row>
    <row r="337" spans="1:33" ht="13.5" x14ac:dyDescent="0.25">
      <c r="A337" s="1">
        <v>1</v>
      </c>
      <c r="B337">
        <v>5</v>
      </c>
      <c r="C337">
        <v>1</v>
      </c>
      <c r="D337">
        <v>7</v>
      </c>
      <c r="E337">
        <v>1</v>
      </c>
      <c r="F337">
        <v>12</v>
      </c>
      <c r="G337">
        <v>4.83</v>
      </c>
      <c r="H337">
        <v>-110</v>
      </c>
      <c r="I337">
        <v>55</v>
      </c>
      <c r="K337">
        <v>2</v>
      </c>
      <c r="L337">
        <v>6</v>
      </c>
      <c r="M337">
        <v>1995</v>
      </c>
      <c r="N337">
        <f t="shared" si="27"/>
        <v>24.15</v>
      </c>
    </row>
    <row r="338" spans="1:33" ht="13.5" x14ac:dyDescent="0.25">
      <c r="A338" s="1">
        <v>1</v>
      </c>
      <c r="B338">
        <v>13</v>
      </c>
      <c r="C338">
        <v>1</v>
      </c>
      <c r="D338">
        <v>13</v>
      </c>
      <c r="E338">
        <v>1</v>
      </c>
      <c r="F338">
        <v>26</v>
      </c>
      <c r="G338">
        <v>2.8</v>
      </c>
      <c r="H338">
        <v>-120</v>
      </c>
      <c r="I338">
        <v>55</v>
      </c>
      <c r="K338">
        <v>3</v>
      </c>
      <c r="L338">
        <v>7</v>
      </c>
      <c r="M338">
        <v>1995</v>
      </c>
      <c r="N338">
        <f t="shared" si="27"/>
        <v>36.4</v>
      </c>
    </row>
    <row r="339" spans="1:33" ht="13.5" x14ac:dyDescent="0.25">
      <c r="A339" s="1">
        <v>1</v>
      </c>
      <c r="B339">
        <v>5</v>
      </c>
      <c r="C339">
        <v>0</v>
      </c>
      <c r="D339">
        <v>21</v>
      </c>
      <c r="E339">
        <v>0</v>
      </c>
      <c r="F339">
        <v>26</v>
      </c>
      <c r="G339">
        <v>2.8</v>
      </c>
      <c r="H339">
        <v>-110</v>
      </c>
      <c r="I339">
        <v>60</v>
      </c>
      <c r="K339">
        <v>3</v>
      </c>
      <c r="L339">
        <v>8</v>
      </c>
      <c r="M339">
        <v>1995</v>
      </c>
      <c r="N339">
        <f t="shared" si="27"/>
        <v>14</v>
      </c>
      <c r="S339">
        <v>1</v>
      </c>
      <c r="T339">
        <f>AVERAGE(B340)</f>
        <v>5</v>
      </c>
      <c r="U339">
        <f>SUM(N340)/SUM(B340)</f>
        <v>5.4</v>
      </c>
    </row>
    <row r="340" spans="1:33" ht="13.5" x14ac:dyDescent="0.25">
      <c r="A340" s="1">
        <v>0</v>
      </c>
      <c r="B340">
        <v>5</v>
      </c>
      <c r="C340">
        <v>1</v>
      </c>
      <c r="D340">
        <v>7</v>
      </c>
      <c r="E340">
        <v>1</v>
      </c>
      <c r="F340">
        <v>12</v>
      </c>
      <c r="G340">
        <v>5.4</v>
      </c>
      <c r="H340">
        <v>-60</v>
      </c>
      <c r="I340">
        <v>55</v>
      </c>
      <c r="K340">
        <v>4</v>
      </c>
      <c r="L340">
        <v>10</v>
      </c>
      <c r="M340">
        <v>1995</v>
      </c>
      <c r="N340">
        <f t="shared" si="27"/>
        <v>27</v>
      </c>
      <c r="S340">
        <v>6</v>
      </c>
      <c r="T340">
        <f>AVERAGE(B334:B335,B337:B339,B341 )</f>
        <v>7.083333333333333</v>
      </c>
      <c r="U340">
        <f>SUM(N334:N335,N337:N339, N341)/SUM(B334:B335,B337:B339,B341)</f>
        <v>3.0864705882352945</v>
      </c>
    </row>
    <row r="341" spans="1:33" ht="13.5" x14ac:dyDescent="0.25">
      <c r="A341" s="1">
        <v>1</v>
      </c>
      <c r="B341">
        <v>6</v>
      </c>
      <c r="C341">
        <v>0</v>
      </c>
      <c r="D341">
        <v>20</v>
      </c>
      <c r="E341">
        <v>0</v>
      </c>
      <c r="F341">
        <v>25</v>
      </c>
      <c r="G341">
        <v>2.8</v>
      </c>
      <c r="H341">
        <v>-175</v>
      </c>
      <c r="I341">
        <v>37.5</v>
      </c>
      <c r="K341">
        <v>4</v>
      </c>
      <c r="L341">
        <v>12</v>
      </c>
      <c r="M341">
        <v>1995</v>
      </c>
      <c r="N341">
        <f t="shared" si="27"/>
        <v>16.799999999999997</v>
      </c>
      <c r="O341">
        <v>7.5</v>
      </c>
      <c r="P341">
        <v>8</v>
      </c>
      <c r="Q341">
        <f>AVERAGE(B334:B341)</f>
        <v>7.25</v>
      </c>
      <c r="R341">
        <f>SUM(N334:N341)/SUM(B334:B341)</f>
        <v>3.351724137931035</v>
      </c>
      <c r="S341">
        <v>1</v>
      </c>
      <c r="T341">
        <f>AVERAGE(B336)</f>
        <v>10.5</v>
      </c>
      <c r="U341">
        <f>SUM(N336)/SUM(B336)</f>
        <v>3.45</v>
      </c>
      <c r="V341">
        <v>1</v>
      </c>
      <c r="W341">
        <f>AVERAGE(B334)</f>
        <v>5.5</v>
      </c>
      <c r="X341">
        <f>SUM(N334)/SUM(B334)</f>
        <v>2.79</v>
      </c>
      <c r="Y341">
        <v>3</v>
      </c>
      <c r="Z341">
        <f>AVERAGE(B335:B337)</f>
        <v>7.833333333333333</v>
      </c>
      <c r="AA341">
        <f>SUM(N335:N337)/SUM(B335:B337)</f>
        <v>3.6108510638297866</v>
      </c>
      <c r="AB341">
        <v>2</v>
      </c>
      <c r="AC341">
        <f>AVERAGE(B338:B339)</f>
        <v>9</v>
      </c>
      <c r="AD341">
        <f>SUM(N333:N339)/SUM(B333:B339)</f>
        <v>3.2042553191489365</v>
      </c>
      <c r="AE341">
        <v>2</v>
      </c>
      <c r="AF341">
        <f>AVERAGE(B340:B341)</f>
        <v>5.5</v>
      </c>
      <c r="AG341">
        <f>SUM(N340:N341)/SUM(B340:B341)</f>
        <v>3.9818181818181815</v>
      </c>
    </row>
    <row r="342" spans="1:33" ht="13.5" x14ac:dyDescent="0.25">
      <c r="A342" s="1"/>
      <c r="S342">
        <v>3</v>
      </c>
      <c r="T342">
        <f>AVERAGE(B337:B339)</f>
        <v>7.666666666666667</v>
      </c>
      <c r="U342">
        <f>SUM(N337:N339)/SUM(B337:B339)</f>
        <v>3.241304347826087</v>
      </c>
    </row>
    <row r="343" spans="1:33" ht="13.5" x14ac:dyDescent="0.25">
      <c r="A343" s="1">
        <v>0</v>
      </c>
      <c r="B343">
        <v>5.5</v>
      </c>
      <c r="C343">
        <v>1</v>
      </c>
      <c r="D343">
        <v>5</v>
      </c>
      <c r="E343">
        <v>0</v>
      </c>
      <c r="F343">
        <v>11</v>
      </c>
      <c r="G343">
        <v>2</v>
      </c>
      <c r="H343">
        <v>-45</v>
      </c>
      <c r="I343">
        <v>55</v>
      </c>
      <c r="K343">
        <v>1</v>
      </c>
      <c r="L343">
        <v>2</v>
      </c>
      <c r="M343">
        <v>1996</v>
      </c>
      <c r="N343">
        <f t="shared" ref="N343:N351" si="28">B343*G343</f>
        <v>11</v>
      </c>
    </row>
    <row r="344" spans="1:33" ht="13.5" x14ac:dyDescent="0.25">
      <c r="A344" s="1">
        <v>1</v>
      </c>
      <c r="B344">
        <v>6</v>
      </c>
      <c r="C344">
        <v>1</v>
      </c>
      <c r="D344">
        <v>5</v>
      </c>
      <c r="E344">
        <v>1</v>
      </c>
      <c r="F344">
        <v>11</v>
      </c>
      <c r="G344">
        <v>3.6</v>
      </c>
      <c r="H344">
        <v>-160</v>
      </c>
      <c r="I344">
        <v>55</v>
      </c>
      <c r="K344">
        <v>2</v>
      </c>
      <c r="L344">
        <v>6</v>
      </c>
      <c r="M344">
        <v>1996</v>
      </c>
      <c r="N344">
        <f t="shared" si="28"/>
        <v>21.6</v>
      </c>
    </row>
    <row r="345" spans="1:33" ht="13.5" x14ac:dyDescent="0.25">
      <c r="A345" s="1">
        <v>1</v>
      </c>
      <c r="B345">
        <v>7</v>
      </c>
      <c r="C345">
        <v>0</v>
      </c>
      <c r="D345">
        <v>9</v>
      </c>
      <c r="E345">
        <v>0</v>
      </c>
      <c r="F345">
        <v>16</v>
      </c>
      <c r="G345">
        <v>3.6</v>
      </c>
      <c r="H345">
        <v>135</v>
      </c>
      <c r="I345">
        <v>40</v>
      </c>
      <c r="K345">
        <v>2</v>
      </c>
      <c r="L345">
        <v>6</v>
      </c>
      <c r="M345">
        <v>1996</v>
      </c>
      <c r="N345">
        <f t="shared" si="28"/>
        <v>25.2</v>
      </c>
    </row>
    <row r="346" spans="1:33" ht="13.5" x14ac:dyDescent="0.25">
      <c r="A346" s="1">
        <v>1</v>
      </c>
      <c r="B346">
        <v>7</v>
      </c>
      <c r="C346">
        <v>0</v>
      </c>
      <c r="D346">
        <v>2</v>
      </c>
      <c r="E346">
        <v>0</v>
      </c>
      <c r="F346">
        <v>9</v>
      </c>
      <c r="G346">
        <v>3.15</v>
      </c>
      <c r="H346">
        <v>160</v>
      </c>
      <c r="I346">
        <v>45</v>
      </c>
      <c r="K346">
        <v>3</v>
      </c>
      <c r="L346">
        <v>7</v>
      </c>
      <c r="M346">
        <v>1996</v>
      </c>
      <c r="N346">
        <f t="shared" si="28"/>
        <v>22.05</v>
      </c>
    </row>
    <row r="347" spans="1:33" ht="13.5" x14ac:dyDescent="0.25">
      <c r="A347" s="1">
        <v>1</v>
      </c>
      <c r="B347">
        <v>5.5</v>
      </c>
      <c r="C347">
        <v>1</v>
      </c>
      <c r="D347">
        <v>9</v>
      </c>
      <c r="E347">
        <v>0</v>
      </c>
      <c r="F347">
        <v>15</v>
      </c>
      <c r="G347">
        <v>2.15</v>
      </c>
      <c r="H347">
        <v>140</v>
      </c>
      <c r="I347">
        <v>55</v>
      </c>
      <c r="K347">
        <v>3</v>
      </c>
      <c r="L347">
        <v>7</v>
      </c>
      <c r="M347">
        <v>1996</v>
      </c>
      <c r="N347">
        <f t="shared" si="28"/>
        <v>11.824999999999999</v>
      </c>
    </row>
    <row r="348" spans="1:33" ht="13.5" x14ac:dyDescent="0.25">
      <c r="A348" s="1">
        <v>1</v>
      </c>
      <c r="B348">
        <v>11</v>
      </c>
      <c r="C348">
        <v>0</v>
      </c>
      <c r="D348">
        <v>8</v>
      </c>
      <c r="E348">
        <v>0</v>
      </c>
      <c r="F348">
        <v>19</v>
      </c>
      <c r="G348">
        <v>2.37</v>
      </c>
      <c r="H348">
        <v>-150</v>
      </c>
      <c r="I348">
        <v>40</v>
      </c>
      <c r="K348">
        <v>3</v>
      </c>
      <c r="L348">
        <v>8</v>
      </c>
      <c r="M348">
        <v>1996</v>
      </c>
      <c r="N348">
        <f t="shared" si="28"/>
        <v>26.07</v>
      </c>
    </row>
    <row r="349" spans="1:33" ht="13.5" x14ac:dyDescent="0.25">
      <c r="A349" s="1">
        <v>1</v>
      </c>
      <c r="B349">
        <v>6</v>
      </c>
      <c r="C349">
        <v>1</v>
      </c>
      <c r="D349">
        <v>20</v>
      </c>
      <c r="E349">
        <v>1</v>
      </c>
      <c r="F349">
        <v>26</v>
      </c>
      <c r="G349">
        <v>5</v>
      </c>
      <c r="H349">
        <v>-170</v>
      </c>
      <c r="I349">
        <v>40</v>
      </c>
      <c r="K349">
        <v>3</v>
      </c>
      <c r="L349">
        <v>9</v>
      </c>
      <c r="M349">
        <v>1996</v>
      </c>
      <c r="N349">
        <f t="shared" si="28"/>
        <v>30</v>
      </c>
      <c r="S349">
        <v>1</v>
      </c>
      <c r="T349">
        <f>AVERAGE(B343)</f>
        <v>5.5</v>
      </c>
      <c r="U349">
        <f>SUM(N343)/SUM(B343)</f>
        <v>2</v>
      </c>
    </row>
    <row r="350" spans="1:33" ht="13.5" x14ac:dyDescent="0.25">
      <c r="A350" s="1">
        <v>1</v>
      </c>
      <c r="B350">
        <v>5.5</v>
      </c>
      <c r="C350">
        <v>1</v>
      </c>
      <c r="D350">
        <v>29</v>
      </c>
      <c r="E350">
        <v>0</v>
      </c>
      <c r="F350">
        <v>4</v>
      </c>
      <c r="G350">
        <v>2.2000000000000002</v>
      </c>
      <c r="H350">
        <v>-160</v>
      </c>
      <c r="I350">
        <v>45</v>
      </c>
      <c r="K350">
        <v>4</v>
      </c>
      <c r="L350">
        <v>11</v>
      </c>
      <c r="M350">
        <v>1996</v>
      </c>
      <c r="N350">
        <f t="shared" si="28"/>
        <v>12.100000000000001</v>
      </c>
      <c r="S350">
        <v>8</v>
      </c>
      <c r="T350">
        <f>AVERAGE(B344:B351 )</f>
        <v>7.5</v>
      </c>
      <c r="U350">
        <f>SUM(N344:N351)/SUM(B344:B351)</f>
        <v>2.7887499999999998</v>
      </c>
    </row>
    <row r="351" spans="1:33" ht="13.5" x14ac:dyDescent="0.25">
      <c r="A351" s="1">
        <v>1</v>
      </c>
      <c r="B351">
        <v>12</v>
      </c>
      <c r="C351">
        <v>0</v>
      </c>
      <c r="D351">
        <v>10</v>
      </c>
      <c r="E351">
        <v>0</v>
      </c>
      <c r="F351">
        <v>22</v>
      </c>
      <c r="G351">
        <v>1.54</v>
      </c>
      <c r="H351">
        <v>165</v>
      </c>
      <c r="I351">
        <v>55</v>
      </c>
      <c r="K351">
        <v>4</v>
      </c>
      <c r="L351">
        <v>11</v>
      </c>
      <c r="M351">
        <v>1996</v>
      </c>
      <c r="N351">
        <f t="shared" si="28"/>
        <v>18.48</v>
      </c>
      <c r="O351">
        <v>2.5</v>
      </c>
      <c r="P351">
        <v>9</v>
      </c>
      <c r="Q351">
        <f>AVERAGE(B343:B351)</f>
        <v>7.2777777777777777</v>
      </c>
      <c r="R351">
        <f>SUM(N343:N351)/SUM(B343:B351)</f>
        <v>2.7225190839694653</v>
      </c>
      <c r="S351">
        <v>0</v>
      </c>
      <c r="T351">
        <v>0</v>
      </c>
      <c r="U351">
        <v>0</v>
      </c>
      <c r="V351">
        <v>1</v>
      </c>
      <c r="W351">
        <f>AVERAGE(B343)</f>
        <v>5.5</v>
      </c>
      <c r="X351">
        <f>SUM(N343)/SUM(B343)</f>
        <v>2</v>
      </c>
      <c r="Y351">
        <v>2</v>
      </c>
      <c r="Z351">
        <f>AVERAGE(B344:B345)</f>
        <v>6.5</v>
      </c>
      <c r="AA351">
        <f>SUM(N344:N345)/SUM(B344:B345)</f>
        <v>3.5999999999999996</v>
      </c>
      <c r="AB351">
        <v>4</v>
      </c>
      <c r="AC351">
        <f>AVERAGE(B346:B349)</f>
        <v>7.375</v>
      </c>
      <c r="AD351">
        <f>SUM(N346:N349)/SUM(B346:B349)</f>
        <v>3.0489830508474576</v>
      </c>
      <c r="AE351">
        <v>2</v>
      </c>
      <c r="AF351">
        <f>AVERAGE(B350:B351)</f>
        <v>8.75</v>
      </c>
      <c r="AG351">
        <f>SUM(N350:N351)/SUM(B350:B351)</f>
        <v>1.7474285714285716</v>
      </c>
    </row>
    <row r="352" spans="1:33" ht="13.5" x14ac:dyDescent="0.25">
      <c r="A352" s="1"/>
      <c r="S352">
        <v>3</v>
      </c>
      <c r="T352">
        <f>AVERAGE(B344,B348,B350)</f>
        <v>7.5</v>
      </c>
      <c r="U352">
        <f>SUM(N344,N348,N350)/SUM(B344,B348,B350)</f>
        <v>2.6564444444444444</v>
      </c>
    </row>
    <row r="353" spans="1:33" ht="13.5" x14ac:dyDescent="0.25">
      <c r="A353" s="1">
        <v>1</v>
      </c>
      <c r="B353">
        <v>6</v>
      </c>
      <c r="C353">
        <v>0</v>
      </c>
      <c r="D353">
        <v>3</v>
      </c>
      <c r="E353">
        <v>0</v>
      </c>
      <c r="F353">
        <v>9</v>
      </c>
      <c r="G353">
        <v>3.22</v>
      </c>
      <c r="H353">
        <v>170</v>
      </c>
      <c r="I353">
        <v>35</v>
      </c>
      <c r="K353">
        <v>2</v>
      </c>
      <c r="L353">
        <v>5</v>
      </c>
      <c r="M353">
        <v>1997</v>
      </c>
      <c r="N353">
        <f>B353*G353</f>
        <v>19.32</v>
      </c>
    </row>
    <row r="354" spans="1:33" ht="13.5" x14ac:dyDescent="0.25">
      <c r="A354" s="1">
        <v>1</v>
      </c>
      <c r="B354">
        <v>5.5</v>
      </c>
      <c r="C354">
        <v>1</v>
      </c>
      <c r="D354">
        <v>6</v>
      </c>
      <c r="E354">
        <v>0</v>
      </c>
      <c r="F354">
        <v>12</v>
      </c>
      <c r="G354">
        <v>4.25</v>
      </c>
      <c r="H354">
        <v>-100</v>
      </c>
      <c r="I354">
        <v>55</v>
      </c>
      <c r="K354">
        <v>2</v>
      </c>
      <c r="L354">
        <v>6</v>
      </c>
      <c r="M354">
        <v>1997</v>
      </c>
      <c r="N354">
        <f>B354*G354</f>
        <v>23.375</v>
      </c>
    </row>
    <row r="355" spans="1:33" ht="13.5" x14ac:dyDescent="0.25">
      <c r="A355" s="1">
        <v>1</v>
      </c>
      <c r="B355">
        <v>13</v>
      </c>
      <c r="C355">
        <v>1</v>
      </c>
      <c r="D355">
        <v>16</v>
      </c>
      <c r="E355">
        <v>1</v>
      </c>
      <c r="F355">
        <v>29</v>
      </c>
      <c r="G355">
        <v>2.83</v>
      </c>
      <c r="H355">
        <v>-170</v>
      </c>
      <c r="I355">
        <v>45</v>
      </c>
      <c r="K355">
        <v>3</v>
      </c>
      <c r="L355">
        <v>7</v>
      </c>
      <c r="M355">
        <v>1997</v>
      </c>
      <c r="N355">
        <f>B355*G355</f>
        <v>36.79</v>
      </c>
      <c r="S355">
        <v>0</v>
      </c>
      <c r="T355">
        <v>0</v>
      </c>
      <c r="U355">
        <v>0</v>
      </c>
    </row>
    <row r="356" spans="1:33" ht="13.5" x14ac:dyDescent="0.25">
      <c r="A356" s="1">
        <v>1</v>
      </c>
      <c r="B356">
        <v>5</v>
      </c>
      <c r="C356">
        <v>1</v>
      </c>
      <c r="D356">
        <v>3</v>
      </c>
      <c r="E356">
        <v>1</v>
      </c>
      <c r="F356">
        <v>8</v>
      </c>
      <c r="G356">
        <v>3.68</v>
      </c>
      <c r="H356">
        <v>180</v>
      </c>
      <c r="I356">
        <v>50</v>
      </c>
      <c r="K356">
        <v>3</v>
      </c>
      <c r="L356">
        <v>8</v>
      </c>
      <c r="M356">
        <v>1997</v>
      </c>
      <c r="N356">
        <f>B356*G356</f>
        <v>18.400000000000002</v>
      </c>
      <c r="S356">
        <v>5</v>
      </c>
      <c r="T356">
        <f>AVERAGE(B353:B357 )</f>
        <v>7.6</v>
      </c>
      <c r="U356">
        <f>SUM(N353:N357)/SUM(B353:B357)</f>
        <v>3.1485526315789478</v>
      </c>
    </row>
    <row r="357" spans="1:33" ht="13.5" x14ac:dyDescent="0.25">
      <c r="A357" s="1">
        <v>1</v>
      </c>
      <c r="B357">
        <v>8.5</v>
      </c>
      <c r="C357">
        <v>1</v>
      </c>
      <c r="D357">
        <v>20</v>
      </c>
      <c r="E357">
        <v>0</v>
      </c>
      <c r="F357">
        <v>29</v>
      </c>
      <c r="G357">
        <v>2.56</v>
      </c>
      <c r="H357">
        <v>-150</v>
      </c>
      <c r="I357">
        <v>50</v>
      </c>
      <c r="K357">
        <v>3</v>
      </c>
      <c r="L357">
        <v>8</v>
      </c>
      <c r="M357">
        <v>1997</v>
      </c>
      <c r="N357">
        <f>B357*G357</f>
        <v>21.76</v>
      </c>
      <c r="O357">
        <v>0</v>
      </c>
      <c r="P357">
        <v>5</v>
      </c>
      <c r="Q357">
        <f>AVERAGE(B353:B357)</f>
        <v>7.6</v>
      </c>
      <c r="R357">
        <f>SUM(N353:N357)/SUM(B353:B357)</f>
        <v>3.1485526315789478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2</v>
      </c>
      <c r="Z357">
        <f>AVERAGE(B353:B354)</f>
        <v>5.75</v>
      </c>
      <c r="AA357">
        <f>SUM(N353:N354)/SUM(B353:B354)</f>
        <v>3.712608695652174</v>
      </c>
      <c r="AB357">
        <v>3</v>
      </c>
      <c r="AC357">
        <f>AVERAGE(B355:B357)</f>
        <v>8.8333333333333339</v>
      </c>
      <c r="AD357">
        <f>SUM(N355:N357)/SUM(B355:B357)</f>
        <v>2.9037735849056605</v>
      </c>
      <c r="AE357">
        <v>0</v>
      </c>
      <c r="AF357">
        <v>0</v>
      </c>
      <c r="AG357">
        <v>0</v>
      </c>
    </row>
    <row r="358" spans="1:33" ht="13.5" x14ac:dyDescent="0.25">
      <c r="A358" s="1"/>
      <c r="S358">
        <v>2</v>
      </c>
      <c r="T358">
        <f>AVERAGE(B354:B357)</f>
        <v>8</v>
      </c>
      <c r="U358">
        <f>SUM(N354,N357)/SUM(B354,B357)</f>
        <v>3.2239285714285719</v>
      </c>
    </row>
    <row r="359" spans="1:33" ht="13.5" x14ac:dyDescent="0.25">
      <c r="A359" s="1">
        <v>1</v>
      </c>
      <c r="B359">
        <v>5</v>
      </c>
      <c r="C359">
        <v>1</v>
      </c>
      <c r="D359">
        <v>25</v>
      </c>
      <c r="E359">
        <v>1</v>
      </c>
      <c r="F359">
        <v>30</v>
      </c>
      <c r="G359">
        <v>3.17</v>
      </c>
      <c r="H359">
        <v>-110</v>
      </c>
      <c r="I359">
        <v>37.5</v>
      </c>
      <c r="K359">
        <v>1</v>
      </c>
      <c r="L359">
        <v>1</v>
      </c>
      <c r="M359">
        <v>1998</v>
      </c>
      <c r="N359">
        <f>B359*G359</f>
        <v>15.85</v>
      </c>
    </row>
    <row r="360" spans="1:33" ht="13.5" x14ac:dyDescent="0.25">
      <c r="A360" s="1">
        <v>1</v>
      </c>
      <c r="B360">
        <v>8.5</v>
      </c>
      <c r="C360">
        <v>1</v>
      </c>
      <c r="D360">
        <v>23</v>
      </c>
      <c r="E360">
        <v>0</v>
      </c>
      <c r="F360">
        <v>4</v>
      </c>
      <c r="G360">
        <v>2.73</v>
      </c>
      <c r="H360">
        <v>-160</v>
      </c>
      <c r="I360">
        <v>45</v>
      </c>
      <c r="K360">
        <v>1</v>
      </c>
      <c r="L360">
        <v>2</v>
      </c>
      <c r="M360">
        <v>1998</v>
      </c>
      <c r="N360">
        <f>B360*G360</f>
        <v>23.204999999999998</v>
      </c>
    </row>
    <row r="361" spans="1:33" ht="13.5" x14ac:dyDescent="0.25">
      <c r="A361" s="1">
        <v>1</v>
      </c>
      <c r="B361">
        <v>5</v>
      </c>
      <c r="C361">
        <v>0</v>
      </c>
      <c r="D361">
        <v>5</v>
      </c>
      <c r="E361">
        <v>0</v>
      </c>
      <c r="F361">
        <v>10</v>
      </c>
      <c r="G361">
        <v>2.11</v>
      </c>
      <c r="H361">
        <v>180</v>
      </c>
      <c r="I361">
        <v>45</v>
      </c>
      <c r="K361">
        <v>1</v>
      </c>
      <c r="L361">
        <v>3</v>
      </c>
      <c r="M361">
        <v>1998</v>
      </c>
      <c r="N361">
        <f>B361*G361</f>
        <v>10.549999999999999</v>
      </c>
      <c r="S361">
        <v>0</v>
      </c>
      <c r="T361">
        <v>0</v>
      </c>
      <c r="U361">
        <v>0</v>
      </c>
    </row>
    <row r="362" spans="1:33" ht="13.5" x14ac:dyDescent="0.25">
      <c r="A362" s="1">
        <v>1</v>
      </c>
      <c r="B362">
        <v>7.5</v>
      </c>
      <c r="C362">
        <v>1</v>
      </c>
      <c r="D362">
        <v>6</v>
      </c>
      <c r="E362">
        <v>0</v>
      </c>
      <c r="F362">
        <v>14</v>
      </c>
      <c r="G362">
        <v>3.85</v>
      </c>
      <c r="H362">
        <v>-135</v>
      </c>
      <c r="I362">
        <v>50</v>
      </c>
      <c r="K362">
        <v>3</v>
      </c>
      <c r="L362">
        <v>9</v>
      </c>
      <c r="M362">
        <v>1998</v>
      </c>
      <c r="N362">
        <f>B362*G362</f>
        <v>28.875</v>
      </c>
      <c r="S362">
        <v>5</v>
      </c>
      <c r="T362">
        <f>AVERAGE(B359:B363 )</f>
        <v>6.2</v>
      </c>
      <c r="U362">
        <f>SUM(N359:N363)/SUM(B359:B363)</f>
        <v>2.9703225806451607</v>
      </c>
    </row>
    <row r="363" spans="1:33" ht="13.5" x14ac:dyDescent="0.25">
      <c r="A363" s="1">
        <v>1</v>
      </c>
      <c r="B363">
        <v>5</v>
      </c>
      <c r="C363">
        <v>1</v>
      </c>
      <c r="D363">
        <v>24</v>
      </c>
      <c r="E363">
        <v>1</v>
      </c>
      <c r="F363">
        <v>29</v>
      </c>
      <c r="G363">
        <v>2.72</v>
      </c>
      <c r="H363">
        <v>-37</v>
      </c>
      <c r="I363">
        <v>40</v>
      </c>
      <c r="K363">
        <v>4</v>
      </c>
      <c r="L363">
        <v>12</v>
      </c>
      <c r="M363">
        <v>1998</v>
      </c>
      <c r="N363">
        <f>B363*G363</f>
        <v>13.600000000000001</v>
      </c>
      <c r="O363">
        <v>0</v>
      </c>
      <c r="P363">
        <v>5</v>
      </c>
      <c r="Q363">
        <f>AVERAGE(B359:B363)</f>
        <v>6.2</v>
      </c>
      <c r="R363">
        <f>SUM(N359:N363)/SUM(B359:B363)</f>
        <v>2.9703225806451607</v>
      </c>
      <c r="S363">
        <v>0</v>
      </c>
      <c r="T363">
        <v>0</v>
      </c>
      <c r="U363">
        <v>0</v>
      </c>
      <c r="V363">
        <v>3</v>
      </c>
      <c r="W363">
        <f>AVERAGE(B359:B361)</f>
        <v>6.166666666666667</v>
      </c>
      <c r="X363">
        <f>SUM(N359:N361)/SUM(B359:B361)</f>
        <v>2.6813513513513514</v>
      </c>
      <c r="Y363">
        <v>0</v>
      </c>
      <c r="Z363">
        <v>0</v>
      </c>
      <c r="AA363">
        <v>0</v>
      </c>
      <c r="AB363">
        <v>1</v>
      </c>
      <c r="AC363">
        <f>AVERAGE(B362)</f>
        <v>7.5</v>
      </c>
      <c r="AD363">
        <f>SUM(N362)/SUM(B362)</f>
        <v>3.85</v>
      </c>
      <c r="AE363">
        <v>1</v>
      </c>
      <c r="AF363">
        <f>AVERAGE(B363)</f>
        <v>5</v>
      </c>
      <c r="AG363">
        <f>SUM(N363)/SUM(B363)</f>
        <v>2.72</v>
      </c>
    </row>
    <row r="364" spans="1:33" ht="13.5" x14ac:dyDescent="0.25">
      <c r="A364" s="1"/>
      <c r="S364">
        <v>4</v>
      </c>
      <c r="T364">
        <f>AVERAGE(B359:B360,B362:B363)</f>
        <v>6.5</v>
      </c>
      <c r="U364">
        <f>SUM(N359:N360,N362:N363)/SUM(B359:B360,B362:B362)</f>
        <v>3.8823809523809523</v>
      </c>
    </row>
    <row r="365" spans="1:33" ht="13.5" x14ac:dyDescent="0.25">
      <c r="A365" s="1">
        <v>1</v>
      </c>
      <c r="B365">
        <v>7.5</v>
      </c>
      <c r="C365">
        <v>0</v>
      </c>
      <c r="D365">
        <v>10</v>
      </c>
      <c r="E365">
        <v>1</v>
      </c>
      <c r="F365">
        <v>17</v>
      </c>
      <c r="G365">
        <v>3.06</v>
      </c>
      <c r="H365">
        <v>165</v>
      </c>
      <c r="I365">
        <v>45</v>
      </c>
      <c r="K365">
        <v>1</v>
      </c>
      <c r="L365">
        <v>2</v>
      </c>
      <c r="M365">
        <v>1999</v>
      </c>
      <c r="N365">
        <f t="shared" ref="N365:N373" si="29">B365*G365</f>
        <v>22.95</v>
      </c>
    </row>
    <row r="366" spans="1:33" ht="13.5" x14ac:dyDescent="0.25">
      <c r="A366" s="1">
        <v>1</v>
      </c>
      <c r="B366">
        <v>6</v>
      </c>
      <c r="C366">
        <v>0</v>
      </c>
      <c r="D366">
        <v>23</v>
      </c>
      <c r="E366">
        <v>0</v>
      </c>
      <c r="F366">
        <v>29</v>
      </c>
      <c r="G366">
        <v>3.25</v>
      </c>
      <c r="H366">
        <v>-90</v>
      </c>
      <c r="I366">
        <v>55</v>
      </c>
      <c r="K366">
        <v>1</v>
      </c>
      <c r="L366">
        <v>3</v>
      </c>
      <c r="M366">
        <v>1999</v>
      </c>
      <c r="N366">
        <f t="shared" si="29"/>
        <v>19.5</v>
      </c>
    </row>
    <row r="367" spans="1:33" ht="13.5" x14ac:dyDescent="0.25">
      <c r="A367" s="1">
        <v>1</v>
      </c>
      <c r="B367">
        <v>5</v>
      </c>
      <c r="C367">
        <v>1</v>
      </c>
      <c r="D367">
        <v>19</v>
      </c>
      <c r="E367">
        <v>1</v>
      </c>
      <c r="F367">
        <v>24</v>
      </c>
      <c r="G367">
        <v>2.46</v>
      </c>
      <c r="H367">
        <v>160</v>
      </c>
      <c r="I367">
        <v>35</v>
      </c>
      <c r="K367">
        <v>2</v>
      </c>
      <c r="L367">
        <v>5</v>
      </c>
      <c r="M367">
        <v>1999</v>
      </c>
      <c r="N367">
        <f t="shared" si="29"/>
        <v>12.3</v>
      </c>
    </row>
    <row r="368" spans="1:33" ht="13.5" x14ac:dyDescent="0.25">
      <c r="A368" s="1">
        <v>1</v>
      </c>
      <c r="B368">
        <v>6</v>
      </c>
      <c r="C368">
        <v>0</v>
      </c>
      <c r="D368">
        <v>26</v>
      </c>
      <c r="E368">
        <v>0</v>
      </c>
      <c r="F368">
        <v>2</v>
      </c>
      <c r="G368">
        <v>3.47</v>
      </c>
      <c r="H368">
        <v>150</v>
      </c>
      <c r="I368">
        <v>42.5</v>
      </c>
      <c r="K368">
        <v>2</v>
      </c>
      <c r="L368">
        <v>6</v>
      </c>
      <c r="M368">
        <v>1999</v>
      </c>
      <c r="N368">
        <f t="shared" si="29"/>
        <v>20.82</v>
      </c>
    </row>
    <row r="369" spans="1:33" ht="13.5" x14ac:dyDescent="0.25">
      <c r="A369" s="1">
        <v>1</v>
      </c>
      <c r="B369">
        <v>11</v>
      </c>
      <c r="C369">
        <v>0</v>
      </c>
      <c r="D369">
        <v>21</v>
      </c>
      <c r="E369">
        <v>0</v>
      </c>
      <c r="F369">
        <v>1</v>
      </c>
      <c r="G369">
        <v>2.0699999999999998</v>
      </c>
      <c r="H369">
        <v>-165</v>
      </c>
      <c r="I369">
        <v>55</v>
      </c>
      <c r="K369">
        <v>3</v>
      </c>
      <c r="L369">
        <v>7</v>
      </c>
      <c r="M369">
        <v>1999</v>
      </c>
      <c r="N369">
        <f t="shared" si="29"/>
        <v>22.77</v>
      </c>
    </row>
    <row r="370" spans="1:33" ht="13.5" x14ac:dyDescent="0.25">
      <c r="A370" s="1">
        <v>1</v>
      </c>
      <c r="B370">
        <v>7</v>
      </c>
      <c r="C370">
        <v>0</v>
      </c>
      <c r="D370">
        <v>4</v>
      </c>
      <c r="E370">
        <v>0</v>
      </c>
      <c r="F370">
        <v>11</v>
      </c>
      <c r="G370">
        <v>1.97</v>
      </c>
      <c r="H370">
        <v>130</v>
      </c>
      <c r="I370">
        <v>35</v>
      </c>
      <c r="K370">
        <v>3</v>
      </c>
      <c r="L370">
        <v>8</v>
      </c>
      <c r="M370">
        <v>1999</v>
      </c>
      <c r="N370">
        <f t="shared" si="29"/>
        <v>13.79</v>
      </c>
    </row>
    <row r="371" spans="1:33" ht="13.5" x14ac:dyDescent="0.25">
      <c r="A371" s="1">
        <v>1</v>
      </c>
      <c r="B371">
        <v>13</v>
      </c>
      <c r="C371">
        <v>0</v>
      </c>
      <c r="D371">
        <v>24</v>
      </c>
      <c r="E371">
        <v>0</v>
      </c>
      <c r="F371">
        <v>6</v>
      </c>
      <c r="G371">
        <v>1.73</v>
      </c>
      <c r="H371">
        <v>-120</v>
      </c>
      <c r="I371">
        <v>50</v>
      </c>
      <c r="K371">
        <v>3</v>
      </c>
      <c r="L371">
        <v>8</v>
      </c>
      <c r="M371">
        <v>1999</v>
      </c>
      <c r="N371">
        <f t="shared" si="29"/>
        <v>22.49</v>
      </c>
      <c r="S371">
        <v>0</v>
      </c>
      <c r="T371">
        <v>0</v>
      </c>
      <c r="U371">
        <v>0</v>
      </c>
    </row>
    <row r="372" spans="1:33" ht="13.5" x14ac:dyDescent="0.25">
      <c r="A372" s="1">
        <v>1</v>
      </c>
      <c r="B372">
        <v>8.5</v>
      </c>
      <c r="C372">
        <v>1</v>
      </c>
      <c r="D372">
        <v>28</v>
      </c>
      <c r="E372">
        <v>0</v>
      </c>
      <c r="F372">
        <v>6</v>
      </c>
      <c r="G372">
        <v>2.4500000000000002</v>
      </c>
      <c r="H372">
        <v>180</v>
      </c>
      <c r="I372">
        <v>35</v>
      </c>
      <c r="K372">
        <v>4</v>
      </c>
      <c r="L372">
        <v>10</v>
      </c>
      <c r="M372">
        <v>1999</v>
      </c>
      <c r="N372">
        <f t="shared" si="29"/>
        <v>20.825000000000003</v>
      </c>
      <c r="S372">
        <v>9</v>
      </c>
      <c r="T372">
        <f>AVERAGE(B365:B373 )</f>
        <v>7.7777777777777777</v>
      </c>
      <c r="U372">
        <f>SUM(N365:N373)/SUM(B365:B373)</f>
        <v>2.4743571428571425</v>
      </c>
    </row>
    <row r="373" spans="1:33" ht="13.5" x14ac:dyDescent="0.25">
      <c r="A373" s="1">
        <v>1</v>
      </c>
      <c r="B373">
        <v>6</v>
      </c>
      <c r="C373">
        <v>0</v>
      </c>
      <c r="D373">
        <v>26</v>
      </c>
      <c r="E373">
        <v>0</v>
      </c>
      <c r="F373">
        <v>2</v>
      </c>
      <c r="G373">
        <v>2.96</v>
      </c>
      <c r="H373">
        <v>135</v>
      </c>
      <c r="I373">
        <v>40</v>
      </c>
      <c r="K373">
        <v>4</v>
      </c>
      <c r="L373">
        <v>11</v>
      </c>
      <c r="M373">
        <v>1999</v>
      </c>
      <c r="N373">
        <f t="shared" si="29"/>
        <v>17.759999999999998</v>
      </c>
      <c r="O373">
        <v>0</v>
      </c>
      <c r="P373">
        <v>9</v>
      </c>
      <c r="Q373">
        <f>AVERAGE(B365:B373)</f>
        <v>7.7777777777777777</v>
      </c>
      <c r="R373">
        <f>SUM(N365:N373)/SUM(B365:B373)</f>
        <v>2.4743571428571425</v>
      </c>
      <c r="S373">
        <v>0</v>
      </c>
      <c r="T373">
        <v>0</v>
      </c>
      <c r="U373">
        <v>0</v>
      </c>
      <c r="V373">
        <v>2</v>
      </c>
      <c r="W373">
        <f>AVERAGE(B365:B366)</f>
        <v>6.75</v>
      </c>
      <c r="X373">
        <f>SUM(N365:N366)/SUM(B365:B366)</f>
        <v>3.1444444444444448</v>
      </c>
      <c r="Y373">
        <v>2</v>
      </c>
      <c r="Z373">
        <f>AVERAGE(B367:B368)</f>
        <v>5.5</v>
      </c>
      <c r="AA373">
        <f>SUM(N367:N368)/SUM(B367:B368)</f>
        <v>3.0109090909090912</v>
      </c>
      <c r="AB373">
        <v>3</v>
      </c>
      <c r="AC373">
        <f>AVERAGE(B369:B371)</f>
        <v>10.333333333333334</v>
      </c>
      <c r="AD373">
        <f>SUM(N369:N371)/SUM(B369:B371)</f>
        <v>1.9048387096774193</v>
      </c>
      <c r="AE373">
        <v>2</v>
      </c>
      <c r="AF373">
        <f>AVERAGE(B372:B373)</f>
        <v>7.25</v>
      </c>
      <c r="AG373">
        <f>SUM(N372:N373)/SUM(B372:B373)</f>
        <v>2.6610344827586205</v>
      </c>
    </row>
    <row r="374" spans="1:33" ht="13.5" x14ac:dyDescent="0.25">
      <c r="A374" s="1"/>
      <c r="S374">
        <v>2</v>
      </c>
      <c r="T374">
        <f>AVERAGE(B366,B371)</f>
        <v>9.5</v>
      </c>
      <c r="U374">
        <f>SUM(N366,N371)/SUM(B366,B371)</f>
        <v>2.2099999999999995</v>
      </c>
    </row>
    <row r="375" spans="1:33" ht="13.5" x14ac:dyDescent="0.25">
      <c r="A375" s="1">
        <v>0</v>
      </c>
      <c r="B375">
        <v>5.5</v>
      </c>
      <c r="C375">
        <v>1</v>
      </c>
      <c r="D375">
        <v>8</v>
      </c>
      <c r="E375">
        <v>0</v>
      </c>
      <c r="F375">
        <v>14</v>
      </c>
      <c r="G375">
        <v>2.54</v>
      </c>
      <c r="H375">
        <v>-60</v>
      </c>
      <c r="I375">
        <v>40</v>
      </c>
      <c r="K375">
        <v>1</v>
      </c>
      <c r="L375">
        <v>3</v>
      </c>
      <c r="M375">
        <v>2000</v>
      </c>
      <c r="N375">
        <f t="shared" ref="N375:N382" si="30">B375*G375</f>
        <v>13.97</v>
      </c>
    </row>
    <row r="376" spans="1:33" ht="13.5" x14ac:dyDescent="0.25">
      <c r="A376" s="1">
        <v>2</v>
      </c>
      <c r="B376">
        <v>5</v>
      </c>
      <c r="C376">
        <v>0</v>
      </c>
      <c r="D376">
        <v>20</v>
      </c>
      <c r="E376">
        <v>0</v>
      </c>
      <c r="F376">
        <v>25</v>
      </c>
      <c r="G376">
        <v>2.8</v>
      </c>
      <c r="H376">
        <v>25</v>
      </c>
      <c r="I376">
        <v>45</v>
      </c>
      <c r="K376">
        <v>2</v>
      </c>
      <c r="L376">
        <v>5</v>
      </c>
      <c r="M376">
        <v>2000</v>
      </c>
      <c r="N376">
        <f t="shared" si="30"/>
        <v>14</v>
      </c>
    </row>
    <row r="377" spans="1:33" ht="13.5" x14ac:dyDescent="0.25">
      <c r="A377" s="1">
        <v>1</v>
      </c>
      <c r="B377">
        <v>11</v>
      </c>
      <c r="C377">
        <v>0</v>
      </c>
      <c r="D377">
        <v>23</v>
      </c>
      <c r="E377">
        <v>0</v>
      </c>
      <c r="F377">
        <v>3</v>
      </c>
      <c r="G377">
        <v>4.71</v>
      </c>
      <c r="H377">
        <v>-170</v>
      </c>
      <c r="I377">
        <v>45</v>
      </c>
      <c r="K377">
        <v>2</v>
      </c>
      <c r="L377">
        <v>5</v>
      </c>
      <c r="M377">
        <v>2000</v>
      </c>
      <c r="N377">
        <f t="shared" si="30"/>
        <v>51.81</v>
      </c>
    </row>
    <row r="378" spans="1:33" ht="13.5" x14ac:dyDescent="0.25">
      <c r="A378" s="1">
        <v>1</v>
      </c>
      <c r="B378">
        <v>5</v>
      </c>
      <c r="C378">
        <v>1</v>
      </c>
      <c r="D378">
        <v>22</v>
      </c>
      <c r="E378">
        <v>1</v>
      </c>
      <c r="F378">
        <v>27</v>
      </c>
      <c r="G378">
        <v>3.92</v>
      </c>
      <c r="H378">
        <v>-90</v>
      </c>
      <c r="I378">
        <v>62.5</v>
      </c>
      <c r="K378">
        <v>2</v>
      </c>
      <c r="L378">
        <v>6</v>
      </c>
      <c r="M378">
        <v>2000</v>
      </c>
      <c r="N378">
        <f t="shared" si="30"/>
        <v>19.600000000000001</v>
      </c>
    </row>
    <row r="379" spans="1:33" ht="13.5" x14ac:dyDescent="0.25">
      <c r="A379" s="1">
        <v>1</v>
      </c>
      <c r="B379">
        <v>5</v>
      </c>
      <c r="C379">
        <v>0</v>
      </c>
      <c r="D379">
        <v>27</v>
      </c>
      <c r="E379">
        <v>0</v>
      </c>
      <c r="F379">
        <v>25</v>
      </c>
      <c r="G379">
        <v>1.93</v>
      </c>
      <c r="H379">
        <v>180</v>
      </c>
      <c r="I379">
        <v>45</v>
      </c>
      <c r="K379">
        <v>2</v>
      </c>
      <c r="L379">
        <v>6</v>
      </c>
      <c r="M379">
        <v>2000</v>
      </c>
      <c r="N379">
        <f t="shared" si="30"/>
        <v>9.65</v>
      </c>
    </row>
    <row r="380" spans="1:33" ht="13.5" x14ac:dyDescent="0.25">
      <c r="A380" s="1">
        <v>1</v>
      </c>
      <c r="B380">
        <v>6</v>
      </c>
      <c r="C380">
        <v>0</v>
      </c>
      <c r="D380">
        <v>11</v>
      </c>
      <c r="E380">
        <v>0</v>
      </c>
      <c r="F380">
        <v>17</v>
      </c>
      <c r="G380">
        <v>2.44</v>
      </c>
      <c r="H380">
        <v>170</v>
      </c>
      <c r="I380">
        <v>40</v>
      </c>
      <c r="K380">
        <v>3</v>
      </c>
      <c r="L380">
        <v>7</v>
      </c>
      <c r="M380">
        <v>2000</v>
      </c>
      <c r="N380">
        <f t="shared" si="30"/>
        <v>14.64</v>
      </c>
      <c r="S380">
        <v>1</v>
      </c>
      <c r="T380">
        <f>AVERAGE(B375 )</f>
        <v>5.5</v>
      </c>
      <c r="U380">
        <f>SUM(N375)/SUM(B375)</f>
        <v>2.54</v>
      </c>
    </row>
    <row r="381" spans="1:33" ht="13.5" x14ac:dyDescent="0.25">
      <c r="A381" s="1">
        <v>2</v>
      </c>
      <c r="B381">
        <v>8</v>
      </c>
      <c r="C381">
        <v>1</v>
      </c>
      <c r="D381">
        <v>20</v>
      </c>
      <c r="E381">
        <v>1</v>
      </c>
      <c r="F381">
        <v>28</v>
      </c>
      <c r="G381">
        <v>4.38</v>
      </c>
      <c r="H381">
        <v>135</v>
      </c>
      <c r="I381">
        <v>55</v>
      </c>
      <c r="K381">
        <v>3</v>
      </c>
      <c r="L381">
        <v>8</v>
      </c>
      <c r="M381">
        <v>2000</v>
      </c>
      <c r="N381">
        <f t="shared" si="30"/>
        <v>35.04</v>
      </c>
      <c r="S381">
        <v>5</v>
      </c>
      <c r="T381">
        <f>AVERAGE(B377:B380,B382 )</f>
        <v>7.5</v>
      </c>
      <c r="U381">
        <f>SUM(N377:N380,N382)/SUM(B377:B380,B382)</f>
        <v>3.3891999999999998</v>
      </c>
    </row>
    <row r="382" spans="1:33" ht="13.5" x14ac:dyDescent="0.25">
      <c r="A382" s="1">
        <v>1</v>
      </c>
      <c r="B382">
        <v>10.5</v>
      </c>
      <c r="C382">
        <v>0</v>
      </c>
      <c r="D382">
        <v>11</v>
      </c>
      <c r="E382">
        <v>1</v>
      </c>
      <c r="F382">
        <v>14</v>
      </c>
      <c r="G382">
        <v>2.99</v>
      </c>
      <c r="H382">
        <v>-100</v>
      </c>
      <c r="I382">
        <v>57.5</v>
      </c>
      <c r="K382">
        <v>3</v>
      </c>
      <c r="L382">
        <v>9</v>
      </c>
      <c r="M382">
        <v>2000</v>
      </c>
      <c r="N382">
        <f t="shared" si="30"/>
        <v>31.395000000000003</v>
      </c>
      <c r="O382">
        <v>2</v>
      </c>
      <c r="P382">
        <v>8</v>
      </c>
      <c r="Q382">
        <f>AVERAGE(B375:B382)</f>
        <v>7</v>
      </c>
      <c r="R382">
        <f>SUM(N375:N382)/SUM(B375:B382)</f>
        <v>3.3947321428571433</v>
      </c>
      <c r="S382">
        <v>2</v>
      </c>
      <c r="T382">
        <f>AVERAGE(B376,B381)</f>
        <v>6.5</v>
      </c>
      <c r="U382">
        <f>SUM(N376,N381)/SUM(B376,B381)</f>
        <v>3.7723076923076921</v>
      </c>
      <c r="V382">
        <v>1</v>
      </c>
      <c r="W382">
        <f>AVERAGE(B375)</f>
        <v>5.5</v>
      </c>
      <c r="X382">
        <f>SUM(N375)/SUM(B375)</f>
        <v>2.54</v>
      </c>
      <c r="Y382">
        <v>4</v>
      </c>
      <c r="Z382">
        <f>AVERAGE(B376:B379)</f>
        <v>6.5</v>
      </c>
      <c r="AA382">
        <f>SUM(N376:N379)/SUM(B376:B379)</f>
        <v>3.6561538461538463</v>
      </c>
      <c r="AB382">
        <v>3</v>
      </c>
      <c r="AC382">
        <f>AVERAGE(B380:B382)</f>
        <v>8.1666666666666661</v>
      </c>
      <c r="AD382">
        <f>SUM(N380:N382)/SUM(B380:B382)</f>
        <v>3.3091836734693878</v>
      </c>
      <c r="AE382">
        <v>0</v>
      </c>
      <c r="AF382">
        <v>0</v>
      </c>
      <c r="AG382">
        <v>0</v>
      </c>
    </row>
    <row r="383" spans="1:33" ht="13.5" x14ac:dyDescent="0.25">
      <c r="A383" s="1"/>
      <c r="P383">
        <f>SUM(B375:B382)</f>
        <v>56</v>
      </c>
      <c r="S383">
        <v>1</v>
      </c>
      <c r="T383">
        <v>10.5</v>
      </c>
      <c r="U383">
        <v>2.99</v>
      </c>
    </row>
    <row r="384" spans="1:33" ht="13.5" x14ac:dyDescent="0.25">
      <c r="A384" s="1">
        <v>1</v>
      </c>
      <c r="B384">
        <v>9</v>
      </c>
      <c r="C384">
        <v>0</v>
      </c>
      <c r="D384">
        <v>28</v>
      </c>
      <c r="E384">
        <v>0</v>
      </c>
      <c r="F384">
        <v>7</v>
      </c>
      <c r="G384">
        <v>1.37</v>
      </c>
      <c r="H384">
        <v>180</v>
      </c>
      <c r="I384">
        <v>35</v>
      </c>
      <c r="K384">
        <v>2</v>
      </c>
      <c r="L384">
        <v>5</v>
      </c>
      <c r="M384">
        <v>2001</v>
      </c>
      <c r="N384">
        <f t="shared" ref="N384:N393" si="31">B384*G384</f>
        <v>12.330000000000002</v>
      </c>
    </row>
    <row r="385" spans="1:33" ht="13.5" x14ac:dyDescent="0.25">
      <c r="A385" s="1">
        <v>1</v>
      </c>
      <c r="B385">
        <v>6.5</v>
      </c>
      <c r="C385">
        <v>1</v>
      </c>
      <c r="D385">
        <v>9</v>
      </c>
      <c r="E385">
        <v>0</v>
      </c>
      <c r="F385">
        <v>16</v>
      </c>
      <c r="G385">
        <v>4.5999999999999996</v>
      </c>
      <c r="H385">
        <v>-60</v>
      </c>
      <c r="I385">
        <v>55</v>
      </c>
      <c r="K385">
        <v>2</v>
      </c>
      <c r="L385">
        <v>5</v>
      </c>
      <c r="M385">
        <v>2001</v>
      </c>
      <c r="N385">
        <f t="shared" si="31"/>
        <v>29.9</v>
      </c>
    </row>
    <row r="386" spans="1:33" ht="13.5" x14ac:dyDescent="0.25">
      <c r="A386" s="1">
        <v>1</v>
      </c>
      <c r="B386">
        <v>7</v>
      </c>
      <c r="C386">
        <v>1</v>
      </c>
      <c r="D386">
        <v>25</v>
      </c>
      <c r="E386">
        <v>1</v>
      </c>
      <c r="F386">
        <v>1</v>
      </c>
      <c r="G386">
        <v>3.11</v>
      </c>
      <c r="H386">
        <v>-120</v>
      </c>
      <c r="I386">
        <v>47.5</v>
      </c>
      <c r="K386">
        <v>2</v>
      </c>
      <c r="L386">
        <v>5</v>
      </c>
      <c r="M386">
        <v>2001</v>
      </c>
      <c r="N386">
        <f t="shared" si="31"/>
        <v>21.77</v>
      </c>
    </row>
    <row r="387" spans="1:33" ht="13.5" x14ac:dyDescent="0.25">
      <c r="A387" s="1">
        <v>1</v>
      </c>
      <c r="B387">
        <v>8.5</v>
      </c>
      <c r="C387">
        <v>0</v>
      </c>
      <c r="D387">
        <v>3</v>
      </c>
      <c r="E387">
        <v>1</v>
      </c>
      <c r="F387">
        <v>11</v>
      </c>
      <c r="G387">
        <v>2.72</v>
      </c>
      <c r="H387">
        <v>165</v>
      </c>
      <c r="I387">
        <v>35</v>
      </c>
      <c r="K387">
        <v>3</v>
      </c>
      <c r="L387">
        <v>7</v>
      </c>
      <c r="M387">
        <v>2001</v>
      </c>
      <c r="N387">
        <f t="shared" si="31"/>
        <v>23.12</v>
      </c>
    </row>
    <row r="388" spans="1:33" ht="13.5" x14ac:dyDescent="0.25">
      <c r="A388" s="1">
        <v>1</v>
      </c>
      <c r="B388">
        <v>11</v>
      </c>
      <c r="C388">
        <v>0</v>
      </c>
      <c r="D388">
        <v>13</v>
      </c>
      <c r="E388">
        <v>0</v>
      </c>
      <c r="F388">
        <v>24</v>
      </c>
      <c r="G388">
        <v>3.33</v>
      </c>
      <c r="H388">
        <v>-120</v>
      </c>
      <c r="I388">
        <v>55</v>
      </c>
      <c r="K388">
        <v>3</v>
      </c>
      <c r="L388">
        <v>7</v>
      </c>
      <c r="M388">
        <v>2001</v>
      </c>
      <c r="N388">
        <f t="shared" si="31"/>
        <v>36.630000000000003</v>
      </c>
    </row>
    <row r="389" spans="1:33" ht="13.5" x14ac:dyDescent="0.25">
      <c r="A389" s="1">
        <v>1</v>
      </c>
      <c r="B389">
        <v>15.5</v>
      </c>
      <c r="C389">
        <v>0</v>
      </c>
      <c r="D389">
        <v>15</v>
      </c>
      <c r="E389">
        <v>1</v>
      </c>
      <c r="F389">
        <v>30</v>
      </c>
      <c r="G389">
        <v>4</v>
      </c>
      <c r="H389">
        <v>180</v>
      </c>
      <c r="I389">
        <v>50</v>
      </c>
      <c r="K389">
        <v>3</v>
      </c>
      <c r="L389">
        <v>8</v>
      </c>
      <c r="M389">
        <v>2001</v>
      </c>
      <c r="N389">
        <f t="shared" si="31"/>
        <v>62</v>
      </c>
    </row>
    <row r="390" spans="1:33" ht="13.5" x14ac:dyDescent="0.25">
      <c r="A390" s="1">
        <v>1</v>
      </c>
      <c r="B390">
        <v>7</v>
      </c>
      <c r="C390">
        <v>0</v>
      </c>
      <c r="D390">
        <v>26</v>
      </c>
      <c r="E390">
        <v>0</v>
      </c>
      <c r="F390">
        <v>2</v>
      </c>
      <c r="G390">
        <v>1.38</v>
      </c>
      <c r="H390">
        <v>160</v>
      </c>
      <c r="I390">
        <v>45</v>
      </c>
      <c r="K390">
        <v>3</v>
      </c>
      <c r="L390">
        <v>8</v>
      </c>
      <c r="M390">
        <v>2001</v>
      </c>
      <c r="N390">
        <f t="shared" si="31"/>
        <v>9.66</v>
      </c>
    </row>
    <row r="391" spans="1:33" ht="13.5" x14ac:dyDescent="0.25">
      <c r="A391" s="1">
        <v>1</v>
      </c>
      <c r="B391">
        <v>6.5</v>
      </c>
      <c r="C391">
        <v>0</v>
      </c>
      <c r="D391">
        <v>8</v>
      </c>
      <c r="E391">
        <v>1</v>
      </c>
      <c r="F391">
        <v>14</v>
      </c>
      <c r="G391">
        <v>1.8</v>
      </c>
      <c r="H391">
        <v>160</v>
      </c>
      <c r="I391">
        <v>45</v>
      </c>
      <c r="K391">
        <v>3</v>
      </c>
      <c r="L391">
        <v>9</v>
      </c>
      <c r="M391">
        <v>2001</v>
      </c>
      <c r="N391">
        <f t="shared" si="31"/>
        <v>11.700000000000001</v>
      </c>
      <c r="S391">
        <v>1</v>
      </c>
      <c r="T391">
        <f>AVERAGE(B392 )</f>
        <v>5</v>
      </c>
      <c r="U391">
        <f>SUM(N392)/SUM(B392)</f>
        <v>2.31</v>
      </c>
    </row>
    <row r="392" spans="1:33" ht="13.5" x14ac:dyDescent="0.25">
      <c r="A392" s="1">
        <v>0</v>
      </c>
      <c r="B392">
        <v>5</v>
      </c>
      <c r="C392">
        <v>1</v>
      </c>
      <c r="D392">
        <v>11</v>
      </c>
      <c r="E392">
        <v>1</v>
      </c>
      <c r="F392">
        <v>16</v>
      </c>
      <c r="G392">
        <v>2.31</v>
      </c>
      <c r="H392">
        <v>-10</v>
      </c>
      <c r="I392">
        <v>35</v>
      </c>
      <c r="K392">
        <v>3</v>
      </c>
      <c r="L392">
        <v>9</v>
      </c>
      <c r="M392">
        <v>2001</v>
      </c>
      <c r="N392">
        <f t="shared" si="31"/>
        <v>11.55</v>
      </c>
      <c r="S392">
        <v>9</v>
      </c>
      <c r="T392">
        <f>AVERAGE(B384:B391,B393 )</f>
        <v>8.5</v>
      </c>
      <c r="U392">
        <f>SUM(N384:N391,N393)/SUM(B384:B391,B393)</f>
        <v>2.8662091503267972</v>
      </c>
    </row>
    <row r="393" spans="1:33" ht="13.5" x14ac:dyDescent="0.25">
      <c r="A393" s="1">
        <v>1</v>
      </c>
      <c r="B393">
        <v>5.5</v>
      </c>
      <c r="C393">
        <v>1</v>
      </c>
      <c r="D393">
        <v>30</v>
      </c>
      <c r="E393">
        <v>0</v>
      </c>
      <c r="F393">
        <v>6</v>
      </c>
      <c r="G393">
        <v>2.21</v>
      </c>
      <c r="H393">
        <v>160</v>
      </c>
      <c r="I393">
        <v>37.5</v>
      </c>
      <c r="K393">
        <v>4</v>
      </c>
      <c r="L393">
        <v>10</v>
      </c>
      <c r="M393">
        <v>2001</v>
      </c>
      <c r="N393">
        <f t="shared" si="31"/>
        <v>12.154999999999999</v>
      </c>
      <c r="O393">
        <v>7.5</v>
      </c>
      <c r="P393">
        <v>10</v>
      </c>
      <c r="Q393">
        <f>AVERAGE(B384:B393)</f>
        <v>8.15</v>
      </c>
      <c r="R393">
        <f>SUM(N384:N393)/SUM(B384:B393)</f>
        <v>2.8320858895705521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3</v>
      </c>
      <c r="Z393">
        <f>AVERAGE(B384:B386)</f>
        <v>7.5</v>
      </c>
      <c r="AA393">
        <f>SUM(N384:N386)/SUM(B384:B386)</f>
        <v>2.8444444444444446</v>
      </c>
      <c r="AB393">
        <v>6</v>
      </c>
      <c r="AC393">
        <f>AVERAGE(B387:B392)</f>
        <v>8.9166666666666661</v>
      </c>
      <c r="AD393">
        <f>SUM(N387:N392)/SUM(B387:B392)</f>
        <v>2.8908411214953271</v>
      </c>
      <c r="AE393">
        <v>1</v>
      </c>
      <c r="AF393">
        <f>AVERAGE(B393)</f>
        <v>5.5</v>
      </c>
      <c r="AG393">
        <f>SUM(N393)/SUM(B393)</f>
        <v>2.21</v>
      </c>
    </row>
    <row r="394" spans="1:33" ht="13.5" x14ac:dyDescent="0.25">
      <c r="A394" s="1"/>
      <c r="P394">
        <f>SUM(B384:B393)</f>
        <v>81.5</v>
      </c>
      <c r="S394">
        <v>3</v>
      </c>
      <c r="T394">
        <f>AVERAGE(B385,B386,B388)</f>
        <v>8.1666666666666661</v>
      </c>
      <c r="U394">
        <f>SUM(N385,N386,N388)/SUM(B385,B386,B388)</f>
        <v>3.6040816326530618</v>
      </c>
    </row>
    <row r="395" spans="1:33" ht="13.5" x14ac:dyDescent="0.25">
      <c r="A395" s="1">
        <v>1</v>
      </c>
      <c r="B395">
        <v>5</v>
      </c>
      <c r="C395">
        <v>0</v>
      </c>
      <c r="D395">
        <v>10</v>
      </c>
      <c r="E395">
        <v>0</v>
      </c>
      <c r="F395">
        <v>15</v>
      </c>
      <c r="G395">
        <v>4.24</v>
      </c>
      <c r="H395">
        <v>170</v>
      </c>
      <c r="I395">
        <v>55</v>
      </c>
      <c r="K395">
        <v>1</v>
      </c>
      <c r="L395">
        <v>1</v>
      </c>
      <c r="M395">
        <v>2002</v>
      </c>
      <c r="N395">
        <f t="shared" ref="N395:N402" si="32">B395*G395</f>
        <v>21.200000000000003</v>
      </c>
    </row>
    <row r="396" spans="1:33" ht="13.5" x14ac:dyDescent="0.25">
      <c r="A396" s="1">
        <v>1</v>
      </c>
      <c r="B396">
        <v>11</v>
      </c>
      <c r="C396">
        <v>0</v>
      </c>
      <c r="D396">
        <v>5</v>
      </c>
      <c r="E396">
        <v>0</v>
      </c>
      <c r="F396">
        <v>16</v>
      </c>
      <c r="G396">
        <v>4.22</v>
      </c>
      <c r="H396">
        <v>110</v>
      </c>
      <c r="I396">
        <v>65</v>
      </c>
      <c r="K396">
        <v>2</v>
      </c>
      <c r="L396">
        <v>5</v>
      </c>
      <c r="M396">
        <v>2002</v>
      </c>
      <c r="N396">
        <f t="shared" si="32"/>
        <v>46.419999999999995</v>
      </c>
    </row>
    <row r="397" spans="1:33" ht="13.5" x14ac:dyDescent="0.25">
      <c r="A397" s="1">
        <v>2</v>
      </c>
      <c r="B397">
        <v>8</v>
      </c>
      <c r="C397">
        <v>0</v>
      </c>
      <c r="D397">
        <v>21</v>
      </c>
      <c r="E397">
        <v>0</v>
      </c>
      <c r="F397">
        <v>29</v>
      </c>
      <c r="G397">
        <v>3.99</v>
      </c>
      <c r="H397">
        <v>120</v>
      </c>
      <c r="I397">
        <v>50</v>
      </c>
      <c r="K397">
        <v>2</v>
      </c>
      <c r="L397">
        <v>5</v>
      </c>
      <c r="M397">
        <v>2002</v>
      </c>
      <c r="N397">
        <f t="shared" si="32"/>
        <v>31.92</v>
      </c>
    </row>
    <row r="398" spans="1:33" ht="13.5" x14ac:dyDescent="0.25">
      <c r="A398" s="1">
        <v>1</v>
      </c>
      <c r="B398">
        <v>5</v>
      </c>
      <c r="C398">
        <v>0</v>
      </c>
      <c r="D398">
        <v>11</v>
      </c>
      <c r="E398">
        <v>1</v>
      </c>
      <c r="F398">
        <v>16</v>
      </c>
      <c r="G398">
        <v>4.16</v>
      </c>
      <c r="H398">
        <v>170</v>
      </c>
      <c r="I398">
        <v>50</v>
      </c>
      <c r="K398">
        <v>2</v>
      </c>
      <c r="L398">
        <v>6</v>
      </c>
      <c r="M398">
        <v>2002</v>
      </c>
      <c r="N398">
        <f t="shared" si="32"/>
        <v>20.8</v>
      </c>
    </row>
    <row r="399" spans="1:33" ht="13.5" x14ac:dyDescent="0.25">
      <c r="A399" s="1">
        <v>1</v>
      </c>
      <c r="B399">
        <v>5.5</v>
      </c>
      <c r="C399">
        <v>1</v>
      </c>
      <c r="D399">
        <v>18</v>
      </c>
      <c r="E399">
        <v>0</v>
      </c>
      <c r="F399">
        <v>25</v>
      </c>
      <c r="G399">
        <v>3.96</v>
      </c>
      <c r="H399">
        <v>-150</v>
      </c>
      <c r="I399">
        <v>45</v>
      </c>
      <c r="K399">
        <v>3</v>
      </c>
      <c r="L399">
        <v>7</v>
      </c>
      <c r="M399">
        <v>2002</v>
      </c>
      <c r="N399">
        <f t="shared" si="32"/>
        <v>21.78</v>
      </c>
    </row>
    <row r="400" spans="1:33" ht="13.5" x14ac:dyDescent="0.25">
      <c r="A400" s="1">
        <v>1</v>
      </c>
      <c r="B400">
        <v>6.5</v>
      </c>
      <c r="C400">
        <v>0</v>
      </c>
      <c r="D400">
        <v>25</v>
      </c>
      <c r="E400">
        <v>1</v>
      </c>
      <c r="F400">
        <v>30</v>
      </c>
      <c r="G400">
        <v>4.13</v>
      </c>
      <c r="H400">
        <v>180</v>
      </c>
      <c r="I400">
        <v>55</v>
      </c>
      <c r="K400">
        <v>3</v>
      </c>
      <c r="L400">
        <v>8</v>
      </c>
      <c r="M400">
        <v>2002</v>
      </c>
      <c r="N400">
        <f t="shared" si="32"/>
        <v>26.844999999999999</v>
      </c>
      <c r="S400">
        <v>0</v>
      </c>
      <c r="T400">
        <v>0</v>
      </c>
      <c r="U400">
        <v>0</v>
      </c>
    </row>
    <row r="401" spans="1:33" ht="13.5" x14ac:dyDescent="0.25">
      <c r="A401" s="1">
        <v>1</v>
      </c>
      <c r="B401">
        <v>5.5</v>
      </c>
      <c r="C401">
        <v>0</v>
      </c>
      <c r="D401">
        <v>26</v>
      </c>
      <c r="E401">
        <v>0</v>
      </c>
      <c r="F401">
        <v>3</v>
      </c>
      <c r="G401">
        <v>2.98</v>
      </c>
      <c r="H401">
        <v>180</v>
      </c>
      <c r="I401">
        <v>65</v>
      </c>
      <c r="K401">
        <v>4</v>
      </c>
      <c r="L401">
        <v>10</v>
      </c>
      <c r="M401">
        <v>2002</v>
      </c>
      <c r="N401">
        <f t="shared" si="32"/>
        <v>16.39</v>
      </c>
      <c r="S401">
        <v>7</v>
      </c>
      <c r="T401">
        <f>AVERAGE(B395:B396,B398:B402 )</f>
        <v>6.5</v>
      </c>
      <c r="U401">
        <f>SUM(N395:N396,N398:N402)/SUM(B395:B396,B398:B402)</f>
        <v>3.6491208791208791</v>
      </c>
    </row>
    <row r="402" spans="1:33" ht="13.5" x14ac:dyDescent="0.25">
      <c r="A402" s="1">
        <v>1</v>
      </c>
      <c r="B402">
        <v>7</v>
      </c>
      <c r="C402">
        <v>0</v>
      </c>
      <c r="D402">
        <v>8</v>
      </c>
      <c r="E402">
        <v>0</v>
      </c>
      <c r="F402">
        <v>13</v>
      </c>
      <c r="G402">
        <v>1.8</v>
      </c>
      <c r="H402">
        <v>-120</v>
      </c>
      <c r="I402">
        <v>42.5</v>
      </c>
      <c r="K402">
        <v>4</v>
      </c>
      <c r="L402">
        <v>11</v>
      </c>
      <c r="M402">
        <v>2002</v>
      </c>
      <c r="N402">
        <f t="shared" si="32"/>
        <v>12.6</v>
      </c>
      <c r="O402">
        <v>0</v>
      </c>
      <c r="P402">
        <v>8</v>
      </c>
      <c r="Q402">
        <f>AVERAGE(B395:B402)</f>
        <v>6.6875</v>
      </c>
      <c r="R402">
        <f>SUM(N395:N402)/SUM(B395:B402)</f>
        <v>3.7000934579439253</v>
      </c>
      <c r="S402">
        <v>1</v>
      </c>
      <c r="T402">
        <f>AVERAGE(B397)</f>
        <v>8</v>
      </c>
      <c r="U402">
        <f>SUM(N397)/SUM(B397)</f>
        <v>3.99</v>
      </c>
      <c r="V402">
        <v>1</v>
      </c>
      <c r="W402">
        <f>AVERAGE(B395)</f>
        <v>5</v>
      </c>
      <c r="X402">
        <f>SUM(N395)/SUM(B395)</f>
        <v>4.24</v>
      </c>
      <c r="Y402">
        <v>3</v>
      </c>
      <c r="Z402">
        <f>AVERAGE(B396:B398)</f>
        <v>8</v>
      </c>
      <c r="AA402">
        <f>SUM(N396:N398)/SUM(B396:B398)</f>
        <v>4.1308333333333334</v>
      </c>
      <c r="AB402">
        <v>2</v>
      </c>
      <c r="AC402">
        <f>AVERAGE(B399:B400)</f>
        <v>6</v>
      </c>
      <c r="AD402">
        <f>SUM(N399:N400)/SUM(B399:B400)</f>
        <v>4.052083333333333</v>
      </c>
      <c r="AE402">
        <v>2</v>
      </c>
      <c r="AF402">
        <f>AVERAGE(B401:B402)</f>
        <v>6.25</v>
      </c>
      <c r="AG402">
        <f>SUM(N401:N402)/SUM(B401:B402)</f>
        <v>2.3192000000000004</v>
      </c>
    </row>
    <row r="403" spans="1:33" ht="13.5" x14ac:dyDescent="0.25">
      <c r="A403" s="1"/>
      <c r="P403">
        <f>SUM(B395:B402)</f>
        <v>53.5</v>
      </c>
      <c r="S403">
        <v>2</v>
      </c>
      <c r="T403">
        <f>AVERAGE(B399,B402)</f>
        <v>6.25</v>
      </c>
      <c r="U403">
        <f>SUM(N399,N402)/SUM(B399,B402)</f>
        <v>2.7504000000000004</v>
      </c>
    </row>
    <row r="404" spans="1:33" ht="13.5" x14ac:dyDescent="0.25">
      <c r="A404" s="1">
        <v>1</v>
      </c>
      <c r="B404">
        <v>5</v>
      </c>
      <c r="C404">
        <v>0</v>
      </c>
      <c r="D404">
        <v>7</v>
      </c>
      <c r="E404">
        <v>0</v>
      </c>
      <c r="F404">
        <v>12</v>
      </c>
      <c r="G404">
        <v>1.95</v>
      </c>
      <c r="H404">
        <v>170</v>
      </c>
      <c r="I404">
        <v>42.5</v>
      </c>
      <c r="K404">
        <v>1</v>
      </c>
      <c r="L404">
        <v>1</v>
      </c>
      <c r="M404">
        <v>2003</v>
      </c>
      <c r="N404">
        <f t="shared" ref="N404:N421" si="33">B404*G404</f>
        <v>9.75</v>
      </c>
    </row>
    <row r="405" spans="1:33" ht="13.5" x14ac:dyDescent="0.25">
      <c r="A405" s="1">
        <v>1</v>
      </c>
      <c r="B405">
        <v>6</v>
      </c>
      <c r="C405">
        <v>0</v>
      </c>
      <c r="D405">
        <v>19</v>
      </c>
      <c r="E405">
        <v>0</v>
      </c>
      <c r="F405">
        <v>23</v>
      </c>
      <c r="G405">
        <v>3.35</v>
      </c>
      <c r="H405">
        <v>-150</v>
      </c>
      <c r="I405">
        <v>42.5</v>
      </c>
      <c r="K405">
        <v>1</v>
      </c>
      <c r="L405">
        <v>2</v>
      </c>
      <c r="M405">
        <v>2003</v>
      </c>
      <c r="N405">
        <f t="shared" si="33"/>
        <v>20.100000000000001</v>
      </c>
    </row>
    <row r="406" spans="1:33" ht="13.5" x14ac:dyDescent="0.25">
      <c r="A406" s="1">
        <v>1</v>
      </c>
      <c r="B406">
        <v>11</v>
      </c>
      <c r="C406">
        <v>0</v>
      </c>
      <c r="D406">
        <v>26</v>
      </c>
      <c r="E406">
        <v>0</v>
      </c>
      <c r="F406">
        <v>9</v>
      </c>
      <c r="G406">
        <v>2.92</v>
      </c>
      <c r="H406">
        <v>180</v>
      </c>
      <c r="I406">
        <v>45</v>
      </c>
      <c r="K406">
        <v>1</v>
      </c>
      <c r="L406">
        <v>3</v>
      </c>
      <c r="M406">
        <v>2003</v>
      </c>
      <c r="N406">
        <f t="shared" si="33"/>
        <v>32.119999999999997</v>
      </c>
    </row>
    <row r="407" spans="1:33" ht="13.5" x14ac:dyDescent="0.25">
      <c r="A407" s="1">
        <v>1</v>
      </c>
      <c r="B407">
        <v>8</v>
      </c>
      <c r="C407">
        <v>0</v>
      </c>
      <c r="D407">
        <v>18</v>
      </c>
      <c r="E407">
        <v>0</v>
      </c>
      <c r="F407">
        <v>26</v>
      </c>
      <c r="G407">
        <v>2.3199999999999998</v>
      </c>
      <c r="H407">
        <v>180</v>
      </c>
      <c r="I407">
        <v>45</v>
      </c>
      <c r="K407">
        <v>1</v>
      </c>
      <c r="L407">
        <v>3</v>
      </c>
      <c r="M407">
        <v>2003</v>
      </c>
      <c r="N407">
        <f t="shared" si="33"/>
        <v>18.559999999999999</v>
      </c>
    </row>
    <row r="408" spans="1:33" ht="13.5" x14ac:dyDescent="0.25">
      <c r="A408" s="1">
        <v>2</v>
      </c>
      <c r="B408">
        <v>7</v>
      </c>
      <c r="C408">
        <v>0</v>
      </c>
      <c r="D408">
        <v>7</v>
      </c>
      <c r="E408">
        <v>0</v>
      </c>
      <c r="F408">
        <v>14</v>
      </c>
      <c r="G408">
        <v>2.0099999999999998</v>
      </c>
      <c r="H408">
        <v>110</v>
      </c>
      <c r="I408">
        <v>40</v>
      </c>
      <c r="K408">
        <v>2</v>
      </c>
      <c r="L408">
        <v>4</v>
      </c>
      <c r="M408">
        <v>2003</v>
      </c>
      <c r="N408">
        <f t="shared" si="33"/>
        <v>14.069999999999999</v>
      </c>
    </row>
    <row r="409" spans="1:33" ht="13.5" x14ac:dyDescent="0.25">
      <c r="A409" s="1">
        <v>2</v>
      </c>
      <c r="B409">
        <v>6</v>
      </c>
      <c r="C409">
        <v>0</v>
      </c>
      <c r="D409">
        <v>1</v>
      </c>
      <c r="E409">
        <v>0</v>
      </c>
      <c r="F409">
        <v>7</v>
      </c>
      <c r="G409">
        <v>1.33</v>
      </c>
      <c r="H409">
        <v>120</v>
      </c>
      <c r="I409">
        <v>35</v>
      </c>
      <c r="K409">
        <v>2</v>
      </c>
      <c r="L409">
        <v>5</v>
      </c>
      <c r="M409">
        <v>2003</v>
      </c>
      <c r="N409">
        <f t="shared" si="33"/>
        <v>7.98</v>
      </c>
    </row>
    <row r="410" spans="1:33" ht="13.5" x14ac:dyDescent="0.25">
      <c r="A410" s="1">
        <v>2</v>
      </c>
      <c r="B410">
        <v>8</v>
      </c>
      <c r="C410">
        <v>0</v>
      </c>
      <c r="D410">
        <v>25</v>
      </c>
      <c r="E410">
        <v>0</v>
      </c>
      <c r="F410">
        <v>2</v>
      </c>
      <c r="G410">
        <v>2.31</v>
      </c>
      <c r="H410">
        <v>45</v>
      </c>
      <c r="I410">
        <v>45</v>
      </c>
      <c r="K410">
        <v>2</v>
      </c>
      <c r="L410">
        <v>5</v>
      </c>
      <c r="M410">
        <v>2003</v>
      </c>
      <c r="N410">
        <f t="shared" si="33"/>
        <v>18.48</v>
      </c>
    </row>
    <row r="411" spans="1:33" ht="13.5" x14ac:dyDescent="0.25">
      <c r="A411" s="1">
        <v>1</v>
      </c>
      <c r="B411">
        <v>5</v>
      </c>
      <c r="C411">
        <v>1</v>
      </c>
      <c r="D411">
        <v>14</v>
      </c>
      <c r="E411">
        <v>1</v>
      </c>
      <c r="F411">
        <v>19</v>
      </c>
      <c r="G411">
        <v>2.68</v>
      </c>
      <c r="H411">
        <v>-170</v>
      </c>
      <c r="I411">
        <v>45</v>
      </c>
      <c r="K411">
        <v>2</v>
      </c>
      <c r="L411">
        <v>6</v>
      </c>
      <c r="M411">
        <v>2003</v>
      </c>
      <c r="N411">
        <f t="shared" si="33"/>
        <v>13.4</v>
      </c>
    </row>
    <row r="412" spans="1:33" ht="13.5" x14ac:dyDescent="0.25">
      <c r="A412" s="1">
        <v>2</v>
      </c>
      <c r="B412">
        <v>6</v>
      </c>
      <c r="C412">
        <v>1</v>
      </c>
      <c r="D412">
        <v>26</v>
      </c>
      <c r="E412">
        <v>1</v>
      </c>
      <c r="F412">
        <v>2</v>
      </c>
      <c r="G412">
        <v>3.1</v>
      </c>
      <c r="H412">
        <v>100</v>
      </c>
      <c r="I412">
        <v>50</v>
      </c>
      <c r="K412">
        <v>2</v>
      </c>
      <c r="L412">
        <v>6</v>
      </c>
      <c r="M412">
        <v>2003</v>
      </c>
      <c r="N412">
        <f t="shared" si="33"/>
        <v>18.600000000000001</v>
      </c>
    </row>
    <row r="413" spans="1:33" ht="13.5" x14ac:dyDescent="0.25">
      <c r="A413" s="1">
        <v>1</v>
      </c>
      <c r="B413">
        <v>9</v>
      </c>
      <c r="C413">
        <v>1</v>
      </c>
      <c r="D413">
        <v>20</v>
      </c>
      <c r="E413">
        <v>1</v>
      </c>
      <c r="F413">
        <v>29</v>
      </c>
      <c r="G413">
        <v>2.36</v>
      </c>
      <c r="H413">
        <v>150</v>
      </c>
      <c r="I413">
        <v>45</v>
      </c>
      <c r="K413">
        <v>3</v>
      </c>
      <c r="L413">
        <v>7</v>
      </c>
      <c r="M413">
        <v>2003</v>
      </c>
      <c r="N413">
        <f t="shared" si="33"/>
        <v>21.24</v>
      </c>
    </row>
    <row r="414" spans="1:33" ht="13.5" x14ac:dyDescent="0.25">
      <c r="A414" s="1">
        <v>1</v>
      </c>
      <c r="B414">
        <v>5</v>
      </c>
      <c r="C414">
        <v>0</v>
      </c>
      <c r="D414">
        <v>5</v>
      </c>
      <c r="E414">
        <v>0</v>
      </c>
      <c r="F414">
        <v>10</v>
      </c>
      <c r="G414">
        <v>2.2000000000000002</v>
      </c>
      <c r="H414">
        <v>-160</v>
      </c>
      <c r="I414">
        <v>47.5</v>
      </c>
      <c r="K414">
        <v>3</v>
      </c>
      <c r="L414">
        <v>8</v>
      </c>
      <c r="M414">
        <v>2003</v>
      </c>
      <c r="N414">
        <f t="shared" si="33"/>
        <v>11</v>
      </c>
    </row>
    <row r="415" spans="1:33" ht="13.5" x14ac:dyDescent="0.25">
      <c r="A415" s="1">
        <v>1</v>
      </c>
      <c r="B415">
        <v>6</v>
      </c>
      <c r="C415">
        <v>0</v>
      </c>
      <c r="D415">
        <v>13</v>
      </c>
      <c r="E415">
        <v>0</v>
      </c>
      <c r="F415">
        <v>19</v>
      </c>
      <c r="G415">
        <v>3.58</v>
      </c>
      <c r="H415">
        <v>180</v>
      </c>
      <c r="I415">
        <v>55</v>
      </c>
      <c r="K415">
        <v>3</v>
      </c>
      <c r="L415">
        <v>8</v>
      </c>
      <c r="M415">
        <v>2003</v>
      </c>
      <c r="N415">
        <f t="shared" si="33"/>
        <v>21.48</v>
      </c>
    </row>
    <row r="416" spans="1:33" ht="13.5" x14ac:dyDescent="0.25">
      <c r="A416" s="1">
        <v>1</v>
      </c>
      <c r="B416">
        <v>18</v>
      </c>
      <c r="C416">
        <v>0</v>
      </c>
      <c r="D416">
        <v>21</v>
      </c>
      <c r="E416">
        <v>0</v>
      </c>
      <c r="F416">
        <v>8</v>
      </c>
      <c r="G416">
        <v>3.42</v>
      </c>
      <c r="H416">
        <v>150</v>
      </c>
      <c r="I416">
        <v>45</v>
      </c>
      <c r="K416">
        <v>3</v>
      </c>
      <c r="L416">
        <v>8</v>
      </c>
      <c r="M416">
        <v>2003</v>
      </c>
      <c r="N416">
        <f t="shared" si="33"/>
        <v>61.56</v>
      </c>
    </row>
    <row r="417" spans="1:33" ht="13.5" x14ac:dyDescent="0.25">
      <c r="A417" s="1">
        <v>0</v>
      </c>
      <c r="B417">
        <v>5</v>
      </c>
      <c r="C417">
        <v>0</v>
      </c>
      <c r="D417">
        <v>27</v>
      </c>
      <c r="E417">
        <v>0</v>
      </c>
      <c r="F417">
        <v>20</v>
      </c>
      <c r="G417">
        <v>3.01</v>
      </c>
      <c r="H417">
        <v>-30</v>
      </c>
      <c r="I417">
        <v>52.5</v>
      </c>
      <c r="K417">
        <v>3</v>
      </c>
      <c r="L417">
        <v>9</v>
      </c>
      <c r="M417">
        <v>2003</v>
      </c>
      <c r="N417">
        <f t="shared" si="33"/>
        <v>15.049999999999999</v>
      </c>
    </row>
    <row r="418" spans="1:33" ht="13.5" x14ac:dyDescent="0.25">
      <c r="A418" s="1">
        <v>1</v>
      </c>
      <c r="B418">
        <v>7</v>
      </c>
      <c r="C418">
        <v>0</v>
      </c>
      <c r="D418">
        <v>3</v>
      </c>
      <c r="E418">
        <v>0</v>
      </c>
      <c r="F418">
        <v>10</v>
      </c>
      <c r="G418">
        <v>3.51</v>
      </c>
      <c r="H418">
        <v>-130</v>
      </c>
      <c r="I418">
        <v>60</v>
      </c>
      <c r="K418">
        <v>4</v>
      </c>
      <c r="L418">
        <v>10</v>
      </c>
      <c r="M418">
        <v>2003</v>
      </c>
      <c r="N418">
        <f t="shared" si="33"/>
        <v>24.57</v>
      </c>
    </row>
    <row r="419" spans="1:33" ht="13.5" x14ac:dyDescent="0.25">
      <c r="A419" s="1">
        <v>1</v>
      </c>
      <c r="B419">
        <v>13.5</v>
      </c>
      <c r="C419">
        <v>0</v>
      </c>
      <c r="D419">
        <v>13</v>
      </c>
      <c r="E419">
        <v>0</v>
      </c>
      <c r="F419">
        <v>26</v>
      </c>
      <c r="G419">
        <v>1.78</v>
      </c>
      <c r="H419">
        <v>150</v>
      </c>
      <c r="I419">
        <v>40</v>
      </c>
      <c r="K419">
        <v>4</v>
      </c>
      <c r="L419">
        <v>10</v>
      </c>
      <c r="M419">
        <v>2003</v>
      </c>
      <c r="N419">
        <f t="shared" si="33"/>
        <v>24.03</v>
      </c>
      <c r="S419">
        <v>1</v>
      </c>
      <c r="T419">
        <f>AVERAGE(B417)</f>
        <v>5</v>
      </c>
      <c r="U419">
        <f>SUM(N417)/SUM(B417)</f>
        <v>3.01</v>
      </c>
    </row>
    <row r="420" spans="1:33" ht="13.5" x14ac:dyDescent="0.25">
      <c r="A420" s="1">
        <v>1</v>
      </c>
      <c r="B420">
        <v>5</v>
      </c>
      <c r="C420">
        <v>0</v>
      </c>
      <c r="D420">
        <v>13</v>
      </c>
      <c r="E420">
        <v>0</v>
      </c>
      <c r="F420">
        <v>18</v>
      </c>
      <c r="G420">
        <v>2</v>
      </c>
      <c r="H420">
        <v>180</v>
      </c>
      <c r="I420">
        <v>40</v>
      </c>
      <c r="K420">
        <v>4</v>
      </c>
      <c r="L420">
        <v>11</v>
      </c>
      <c r="M420">
        <v>2003</v>
      </c>
      <c r="N420">
        <f t="shared" si="33"/>
        <v>10</v>
      </c>
      <c r="S420">
        <v>13</v>
      </c>
      <c r="T420">
        <f>AVERAGE(B404:B407,B411,B413:B416,B418:B421)</f>
        <v>7.9615384615384617</v>
      </c>
      <c r="U420">
        <f>SUM(N404:N407,N411,N413:N416,N418:N421)/SUM(B404:B407,B411,B413:B416,B418:B421)</f>
        <v>2.7087922705314011</v>
      </c>
    </row>
    <row r="421" spans="1:33" ht="13.5" x14ac:dyDescent="0.25">
      <c r="A421" s="1">
        <v>1</v>
      </c>
      <c r="B421">
        <v>5</v>
      </c>
      <c r="C421">
        <v>1</v>
      </c>
      <c r="D421">
        <v>19</v>
      </c>
      <c r="E421">
        <v>1</v>
      </c>
      <c r="F421">
        <v>24</v>
      </c>
      <c r="G421">
        <v>2.5099999999999998</v>
      </c>
      <c r="H421">
        <v>-130</v>
      </c>
      <c r="I421">
        <v>40</v>
      </c>
      <c r="K421">
        <v>4</v>
      </c>
      <c r="L421">
        <v>11</v>
      </c>
      <c r="M421">
        <v>2003</v>
      </c>
      <c r="N421">
        <f t="shared" si="33"/>
        <v>12.549999999999999</v>
      </c>
      <c r="O421">
        <v>0</v>
      </c>
      <c r="P421">
        <v>18</v>
      </c>
      <c r="Q421">
        <f>AVERAGE(B404:B421)</f>
        <v>7.5277777777777777</v>
      </c>
      <c r="R421">
        <f>SUM(N404:N421)/SUM(B404:B421)</f>
        <v>2.6165313653136533</v>
      </c>
      <c r="S421">
        <v>4</v>
      </c>
      <c r="T421">
        <f>AVERAGE(B408:B410,B412)</f>
        <v>6.75</v>
      </c>
      <c r="U421">
        <f>SUM(N408:N410,N412)/SUM(B408:B410,B412)</f>
        <v>2.19</v>
      </c>
      <c r="V421">
        <v>4</v>
      </c>
      <c r="W421">
        <f>AVERAGE(B404:B407)</f>
        <v>7.5</v>
      </c>
      <c r="X421">
        <f>SUM(N404:N407)/SUM(B404:B407)</f>
        <v>2.6843333333333335</v>
      </c>
      <c r="Y421">
        <v>5</v>
      </c>
      <c r="Z421">
        <f>AVERAGE(B408:B412)</f>
        <v>6.4</v>
      </c>
      <c r="AA421">
        <f>SUM(N408:N412)/SUM(B408:B412)</f>
        <v>2.2665625</v>
      </c>
      <c r="AB421">
        <v>5</v>
      </c>
      <c r="AC421">
        <f>AVERAGE(B413:B417)</f>
        <v>8.6</v>
      </c>
      <c r="AD421">
        <f>SUM(N413:N417)/SUM(B413:B417)</f>
        <v>3.03093023255814</v>
      </c>
      <c r="AE421">
        <v>4</v>
      </c>
      <c r="AF421">
        <f>AVERAGE(B418:B421)</f>
        <v>7.625</v>
      </c>
      <c r="AG421">
        <f>SUM(N418:N421)/SUM(B418:B421)</f>
        <v>2.3327868852459019</v>
      </c>
    </row>
    <row r="422" spans="1:33" ht="13.5" x14ac:dyDescent="0.25">
      <c r="A422" s="1"/>
      <c r="P422">
        <f>SUM(B404:B421)</f>
        <v>135.5</v>
      </c>
      <c r="S422">
        <v>4</v>
      </c>
      <c r="T422">
        <f>AVERAGE(B405,B414,B418,B421)</f>
        <v>5.75</v>
      </c>
      <c r="U422">
        <f>SUM(N405,N414,N418,N421)/SUM(B405,B414,B418,B421)</f>
        <v>2.9660869565217389</v>
      </c>
    </row>
    <row r="423" spans="1:33" ht="13.5" x14ac:dyDescent="0.25">
      <c r="A423" s="1">
        <v>1</v>
      </c>
      <c r="B423">
        <v>6</v>
      </c>
      <c r="C423">
        <v>1</v>
      </c>
      <c r="D423">
        <v>20</v>
      </c>
      <c r="E423">
        <v>1</v>
      </c>
      <c r="F423">
        <v>26</v>
      </c>
      <c r="G423">
        <v>2.82</v>
      </c>
      <c r="H423">
        <v>-100</v>
      </c>
      <c r="I423">
        <v>35</v>
      </c>
      <c r="K423">
        <v>2</v>
      </c>
      <c r="L423">
        <v>4</v>
      </c>
      <c r="M423">
        <v>2004</v>
      </c>
      <c r="N423">
        <f t="shared" ref="N423:N434" si="34">B423*G423</f>
        <v>16.919999999999998</v>
      </c>
    </row>
    <row r="424" spans="1:33" ht="13.5" x14ac:dyDescent="0.25">
      <c r="A424" s="1">
        <v>1</v>
      </c>
      <c r="B424">
        <v>17</v>
      </c>
      <c r="C424">
        <v>1</v>
      </c>
      <c r="D424">
        <v>30</v>
      </c>
      <c r="E424">
        <v>1</v>
      </c>
      <c r="F424">
        <v>17</v>
      </c>
      <c r="G424">
        <v>3.05</v>
      </c>
      <c r="H424">
        <v>-180</v>
      </c>
      <c r="I424">
        <v>35</v>
      </c>
      <c r="K424">
        <v>3</v>
      </c>
      <c r="L424">
        <v>7</v>
      </c>
      <c r="M424">
        <v>2004</v>
      </c>
      <c r="N424">
        <f t="shared" si="34"/>
        <v>51.849999999999994</v>
      </c>
    </row>
    <row r="425" spans="1:33" ht="13.5" x14ac:dyDescent="0.25">
      <c r="A425" s="1">
        <v>0</v>
      </c>
      <c r="B425">
        <v>5.5</v>
      </c>
      <c r="C425">
        <v>0</v>
      </c>
      <c r="D425">
        <v>9</v>
      </c>
      <c r="E425">
        <v>1</v>
      </c>
      <c r="F425">
        <v>14</v>
      </c>
      <c r="G425">
        <v>2.4500000000000002</v>
      </c>
      <c r="H425">
        <v>-10</v>
      </c>
      <c r="I425">
        <v>35</v>
      </c>
      <c r="K425">
        <v>3</v>
      </c>
      <c r="L425">
        <v>7</v>
      </c>
      <c r="M425">
        <v>2004</v>
      </c>
      <c r="N425">
        <f t="shared" si="34"/>
        <v>13.475000000000001</v>
      </c>
    </row>
    <row r="426" spans="1:33" ht="13.5" x14ac:dyDescent="0.25">
      <c r="A426" s="1">
        <v>1</v>
      </c>
      <c r="B426">
        <v>9</v>
      </c>
      <c r="C426">
        <v>0</v>
      </c>
      <c r="D426">
        <v>14</v>
      </c>
      <c r="E426">
        <v>0</v>
      </c>
      <c r="F426">
        <v>23</v>
      </c>
      <c r="G426">
        <v>1.51</v>
      </c>
      <c r="H426">
        <v>-170</v>
      </c>
      <c r="I426">
        <v>45</v>
      </c>
      <c r="K426">
        <v>3</v>
      </c>
      <c r="L426">
        <v>7</v>
      </c>
      <c r="M426">
        <v>2004</v>
      </c>
      <c r="N426">
        <f t="shared" si="34"/>
        <v>13.59</v>
      </c>
    </row>
    <row r="427" spans="1:33" ht="13.5" x14ac:dyDescent="0.25">
      <c r="A427" s="1">
        <v>0</v>
      </c>
      <c r="B427">
        <v>5.5</v>
      </c>
      <c r="C427">
        <v>0</v>
      </c>
      <c r="D427">
        <v>19</v>
      </c>
      <c r="E427">
        <v>1</v>
      </c>
      <c r="F427">
        <v>24</v>
      </c>
      <c r="G427">
        <v>2.75</v>
      </c>
      <c r="H427">
        <v>-40</v>
      </c>
      <c r="I427">
        <v>45</v>
      </c>
      <c r="K427">
        <v>3</v>
      </c>
      <c r="L427">
        <v>7</v>
      </c>
      <c r="M427">
        <v>2004</v>
      </c>
      <c r="N427">
        <f t="shared" si="34"/>
        <v>15.125</v>
      </c>
    </row>
    <row r="428" spans="1:33" ht="13.5" x14ac:dyDescent="0.25">
      <c r="A428" s="1">
        <v>1</v>
      </c>
      <c r="B428">
        <v>9</v>
      </c>
      <c r="C428">
        <v>0</v>
      </c>
      <c r="D428">
        <v>23</v>
      </c>
      <c r="E428">
        <v>0</v>
      </c>
      <c r="F428">
        <v>1</v>
      </c>
      <c r="G428">
        <v>2.04</v>
      </c>
      <c r="H428">
        <v>160</v>
      </c>
      <c r="I428">
        <v>40</v>
      </c>
      <c r="K428">
        <v>3</v>
      </c>
      <c r="L428">
        <v>7</v>
      </c>
      <c r="M428">
        <v>2004</v>
      </c>
      <c r="N428">
        <f t="shared" si="34"/>
        <v>18.36</v>
      </c>
    </row>
    <row r="429" spans="1:33" ht="13.5" x14ac:dyDescent="0.25">
      <c r="A429" s="1">
        <v>1</v>
      </c>
      <c r="B429">
        <v>20.5</v>
      </c>
      <c r="C429">
        <v>0</v>
      </c>
      <c r="D429">
        <v>31</v>
      </c>
      <c r="E429">
        <v>1</v>
      </c>
      <c r="F429">
        <v>20</v>
      </c>
      <c r="G429">
        <v>2.4</v>
      </c>
      <c r="H429">
        <v>140</v>
      </c>
      <c r="I429">
        <v>50</v>
      </c>
      <c r="K429">
        <v>3</v>
      </c>
      <c r="L429">
        <v>8</v>
      </c>
      <c r="M429">
        <v>2004</v>
      </c>
      <c r="N429">
        <f t="shared" si="34"/>
        <v>49.199999999999996</v>
      </c>
    </row>
    <row r="430" spans="1:33" ht="13.5" x14ac:dyDescent="0.25">
      <c r="A430" s="1">
        <v>1</v>
      </c>
      <c r="B430">
        <v>10.5</v>
      </c>
      <c r="C430">
        <v>0</v>
      </c>
      <c r="D430">
        <v>15</v>
      </c>
      <c r="E430">
        <v>1</v>
      </c>
      <c r="F430">
        <v>25</v>
      </c>
      <c r="G430">
        <v>1.94</v>
      </c>
      <c r="H430">
        <v>-160</v>
      </c>
      <c r="I430">
        <v>40</v>
      </c>
      <c r="K430">
        <v>3</v>
      </c>
      <c r="L430">
        <v>8</v>
      </c>
      <c r="M430">
        <v>2004</v>
      </c>
      <c r="N430">
        <f t="shared" si="34"/>
        <v>20.37</v>
      </c>
    </row>
    <row r="431" spans="1:33" ht="13.5" x14ac:dyDescent="0.25">
      <c r="A431" s="1">
        <v>1</v>
      </c>
      <c r="B431">
        <v>7.5</v>
      </c>
      <c r="C431">
        <v>0</v>
      </c>
      <c r="D431">
        <v>30</v>
      </c>
      <c r="E431">
        <v>1</v>
      </c>
      <c r="F431">
        <v>6</v>
      </c>
      <c r="G431">
        <v>3.14</v>
      </c>
      <c r="H431">
        <v>170</v>
      </c>
      <c r="I431">
        <v>50</v>
      </c>
      <c r="K431">
        <v>3</v>
      </c>
      <c r="L431">
        <v>9</v>
      </c>
      <c r="M431">
        <v>2004</v>
      </c>
      <c r="N431">
        <f t="shared" si="34"/>
        <v>23.55</v>
      </c>
    </row>
    <row r="432" spans="1:33" ht="13.5" x14ac:dyDescent="0.25">
      <c r="A432" s="1">
        <v>1</v>
      </c>
      <c r="B432">
        <v>8</v>
      </c>
      <c r="C432">
        <v>0</v>
      </c>
      <c r="D432">
        <v>5</v>
      </c>
      <c r="E432">
        <v>0</v>
      </c>
      <c r="F432">
        <v>13</v>
      </c>
      <c r="G432">
        <v>2.54</v>
      </c>
      <c r="H432">
        <v>150</v>
      </c>
      <c r="I432">
        <v>45</v>
      </c>
      <c r="K432">
        <v>3</v>
      </c>
      <c r="L432">
        <v>9</v>
      </c>
      <c r="M432">
        <v>2004</v>
      </c>
      <c r="N432">
        <f t="shared" si="34"/>
        <v>20.32</v>
      </c>
      <c r="S432">
        <v>1</v>
      </c>
      <c r="T432">
        <f>AVERAGE(B425,B427)</f>
        <v>5.5</v>
      </c>
      <c r="U432">
        <f>SUM(N425,N425)/SUM(B425,B427)</f>
        <v>2.4500000000000002</v>
      </c>
    </row>
    <row r="433" spans="1:33" ht="13.5" x14ac:dyDescent="0.25">
      <c r="A433" s="1">
        <v>1</v>
      </c>
      <c r="B433">
        <v>5</v>
      </c>
      <c r="C433">
        <v>0</v>
      </c>
      <c r="D433">
        <v>31</v>
      </c>
      <c r="E433">
        <v>0</v>
      </c>
      <c r="F433">
        <v>5</v>
      </c>
      <c r="G433">
        <v>2.7</v>
      </c>
      <c r="H433">
        <v>-120</v>
      </c>
      <c r="I433">
        <v>45</v>
      </c>
      <c r="K433">
        <v>4</v>
      </c>
      <c r="L433">
        <v>11</v>
      </c>
      <c r="M433">
        <v>2004</v>
      </c>
      <c r="N433">
        <f t="shared" si="34"/>
        <v>13.5</v>
      </c>
      <c r="S433">
        <v>11</v>
      </c>
      <c r="T433">
        <f>AVERAGE(B423,B424,B426, B428:B434)</f>
        <v>10.35</v>
      </c>
      <c r="U433">
        <f>SUM(N423,N424,N426, N428:N434)/SUM(B423,B424,B426, B428:B434)</f>
        <v>2.5609661835748794</v>
      </c>
    </row>
    <row r="434" spans="1:33" ht="13.5" x14ac:dyDescent="0.25">
      <c r="A434" s="1">
        <v>1</v>
      </c>
      <c r="B434">
        <v>11</v>
      </c>
      <c r="C434">
        <v>0</v>
      </c>
      <c r="D434">
        <v>23</v>
      </c>
      <c r="E434">
        <v>0</v>
      </c>
      <c r="F434">
        <v>4</v>
      </c>
      <c r="G434">
        <v>3.4</v>
      </c>
      <c r="H434">
        <v>-150</v>
      </c>
      <c r="I434">
        <v>45</v>
      </c>
      <c r="K434">
        <v>4</v>
      </c>
      <c r="L434">
        <v>11</v>
      </c>
      <c r="M434">
        <v>2004</v>
      </c>
      <c r="N434">
        <f t="shared" si="34"/>
        <v>37.4</v>
      </c>
      <c r="O434">
        <v>25</v>
      </c>
      <c r="P434">
        <v>12</v>
      </c>
      <c r="Q434">
        <f>AVERAGE(B423:B434)</f>
        <v>9.5416666666666661</v>
      </c>
      <c r="R434">
        <f>SUM(N423:N434)/SUM(B423:B434)</f>
        <v>2.5647161572052397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1</v>
      </c>
      <c r="Z434">
        <f>AVERAGE(B423)</f>
        <v>6</v>
      </c>
      <c r="AA434">
        <f>SUM(N423)/SUM(B423)</f>
        <v>2.82</v>
      </c>
      <c r="AB434">
        <v>9</v>
      </c>
      <c r="AC434">
        <f>AVERAGE(B424:B432)</f>
        <v>10.277777777777779</v>
      </c>
      <c r="AD434">
        <f>SUM(N424:N432)/SUM(B424:B432)</f>
        <v>2.4415135135135135</v>
      </c>
      <c r="AE434">
        <v>2</v>
      </c>
      <c r="AF434">
        <f>AVERAGE(B433:B434)</f>
        <v>8</v>
      </c>
      <c r="AG434">
        <f>SUM(N433:N434)/SUM(B433:B434)</f>
        <v>3.1812499999999999</v>
      </c>
    </row>
    <row r="435" spans="1:33" ht="13.5" x14ac:dyDescent="0.25">
      <c r="A435" s="1"/>
      <c r="P435">
        <f>SUM(B423:B434)</f>
        <v>114.5</v>
      </c>
      <c r="S435">
        <v>4</v>
      </c>
      <c r="T435">
        <f>AVERAGE(B423,B430,B433,B434)</f>
        <v>8.125</v>
      </c>
      <c r="U435">
        <f>SUM(N423,N430,N433,N434)/SUM(B423,B430,B433,B434)</f>
        <v>2.7135384615384615</v>
      </c>
    </row>
    <row r="436" spans="1:33" ht="13.5" x14ac:dyDescent="0.25">
      <c r="A436" s="1">
        <v>1</v>
      </c>
      <c r="B436">
        <v>6</v>
      </c>
      <c r="C436">
        <v>0</v>
      </c>
      <c r="D436">
        <v>25</v>
      </c>
      <c r="E436">
        <v>0</v>
      </c>
      <c r="F436">
        <v>31</v>
      </c>
      <c r="G436">
        <v>2.5299999999999998</v>
      </c>
      <c r="H436">
        <v>170</v>
      </c>
      <c r="I436">
        <v>40</v>
      </c>
      <c r="K436">
        <v>1</v>
      </c>
      <c r="L436">
        <v>1</v>
      </c>
      <c r="M436">
        <v>2005</v>
      </c>
      <c r="N436">
        <f t="shared" ref="N436:N453" si="35">B436*G436</f>
        <v>15.18</v>
      </c>
    </row>
    <row r="437" spans="1:33" ht="13.5" x14ac:dyDescent="0.25">
      <c r="A437" s="1">
        <v>1</v>
      </c>
      <c r="B437">
        <v>6</v>
      </c>
      <c r="C437">
        <v>0</v>
      </c>
      <c r="D437">
        <v>1</v>
      </c>
      <c r="E437">
        <v>0</v>
      </c>
      <c r="F437">
        <v>7</v>
      </c>
      <c r="G437">
        <v>2.04</v>
      </c>
      <c r="H437">
        <v>-160</v>
      </c>
      <c r="I437">
        <v>37.5</v>
      </c>
      <c r="K437">
        <v>1</v>
      </c>
      <c r="L437">
        <v>2</v>
      </c>
      <c r="M437">
        <v>2005</v>
      </c>
      <c r="N437">
        <f t="shared" si="35"/>
        <v>12.24</v>
      </c>
    </row>
    <row r="438" spans="1:33" ht="13.5" x14ac:dyDescent="0.25">
      <c r="A438" s="1">
        <v>1</v>
      </c>
      <c r="B438">
        <v>10</v>
      </c>
      <c r="C438">
        <v>0</v>
      </c>
      <c r="D438">
        <v>3</v>
      </c>
      <c r="E438">
        <v>0</v>
      </c>
      <c r="F438">
        <v>13</v>
      </c>
      <c r="G438">
        <v>1.9</v>
      </c>
      <c r="H438">
        <v>-110</v>
      </c>
      <c r="I438">
        <v>35</v>
      </c>
      <c r="K438">
        <v>2</v>
      </c>
      <c r="L438">
        <v>4</v>
      </c>
      <c r="M438">
        <v>2005</v>
      </c>
      <c r="N438">
        <f t="shared" si="35"/>
        <v>19</v>
      </c>
    </row>
    <row r="439" spans="1:33" ht="13.5" x14ac:dyDescent="0.25">
      <c r="A439" s="1">
        <v>1</v>
      </c>
      <c r="B439">
        <v>5.5</v>
      </c>
      <c r="C439">
        <v>1</v>
      </c>
      <c r="D439">
        <v>22</v>
      </c>
      <c r="E439">
        <v>0</v>
      </c>
      <c r="F439">
        <v>28</v>
      </c>
      <c r="G439">
        <v>2.77</v>
      </c>
      <c r="H439">
        <v>-90</v>
      </c>
      <c r="I439">
        <v>45</v>
      </c>
      <c r="K439">
        <v>2</v>
      </c>
      <c r="L439">
        <v>4</v>
      </c>
      <c r="M439">
        <v>2005</v>
      </c>
      <c r="N439">
        <f t="shared" si="35"/>
        <v>15.234999999999999</v>
      </c>
    </row>
    <row r="440" spans="1:33" ht="13.5" x14ac:dyDescent="0.25">
      <c r="A440" s="1">
        <v>1</v>
      </c>
      <c r="B440">
        <v>5</v>
      </c>
      <c r="C440">
        <v>1</v>
      </c>
      <c r="D440">
        <v>5</v>
      </c>
      <c r="E440">
        <v>1</v>
      </c>
      <c r="F440">
        <v>10</v>
      </c>
      <c r="G440">
        <v>2.29</v>
      </c>
      <c r="H440">
        <v>-180</v>
      </c>
      <c r="I440">
        <v>45</v>
      </c>
      <c r="K440">
        <v>2</v>
      </c>
      <c r="L440">
        <v>5</v>
      </c>
      <c r="M440">
        <v>2005</v>
      </c>
      <c r="N440">
        <f t="shared" si="35"/>
        <v>11.45</v>
      </c>
    </row>
    <row r="441" spans="1:33" ht="13.5" x14ac:dyDescent="0.25">
      <c r="A441" s="1">
        <v>1</v>
      </c>
      <c r="B441">
        <v>22.5</v>
      </c>
      <c r="C441">
        <v>0</v>
      </c>
      <c r="D441">
        <v>31</v>
      </c>
      <c r="E441">
        <v>1</v>
      </c>
      <c r="F441">
        <v>22</v>
      </c>
      <c r="G441">
        <v>4.6500000000000004</v>
      </c>
      <c r="H441">
        <v>-150</v>
      </c>
      <c r="I441">
        <v>55</v>
      </c>
      <c r="K441">
        <v>2</v>
      </c>
      <c r="L441">
        <v>6</v>
      </c>
      <c r="M441">
        <v>2005</v>
      </c>
      <c r="N441">
        <f t="shared" si="35"/>
        <v>104.62500000000001</v>
      </c>
    </row>
    <row r="442" spans="1:33" ht="13.5" x14ac:dyDescent="0.25">
      <c r="A442" s="1">
        <v>1</v>
      </c>
      <c r="B442">
        <v>9</v>
      </c>
      <c r="C442">
        <v>0</v>
      </c>
      <c r="D442">
        <v>12</v>
      </c>
      <c r="E442">
        <v>0</v>
      </c>
      <c r="F442">
        <v>21</v>
      </c>
      <c r="G442">
        <v>2.61</v>
      </c>
      <c r="H442">
        <v>170</v>
      </c>
      <c r="I442">
        <v>45</v>
      </c>
      <c r="K442">
        <v>2</v>
      </c>
      <c r="L442">
        <v>6</v>
      </c>
      <c r="M442">
        <v>2005</v>
      </c>
      <c r="N442">
        <f t="shared" si="35"/>
        <v>23.49</v>
      </c>
    </row>
    <row r="443" spans="1:33" ht="13.5" x14ac:dyDescent="0.25">
      <c r="A443" s="1">
        <v>1</v>
      </c>
      <c r="B443">
        <v>7</v>
      </c>
      <c r="C443">
        <v>0</v>
      </c>
      <c r="D443">
        <v>22</v>
      </c>
      <c r="E443">
        <v>0</v>
      </c>
      <c r="F443">
        <v>29</v>
      </c>
      <c r="G443">
        <v>4.8</v>
      </c>
      <c r="H443">
        <v>-150</v>
      </c>
      <c r="I443">
        <v>45</v>
      </c>
      <c r="K443">
        <v>2</v>
      </c>
      <c r="L443">
        <v>6</v>
      </c>
      <c r="M443">
        <v>2005</v>
      </c>
      <c r="N443">
        <f t="shared" si="35"/>
        <v>33.6</v>
      </c>
    </row>
    <row r="444" spans="1:33" ht="13.5" x14ac:dyDescent="0.25">
      <c r="A444" s="1">
        <v>1</v>
      </c>
      <c r="B444">
        <v>11</v>
      </c>
      <c r="C444">
        <v>0</v>
      </c>
      <c r="D444">
        <v>23</v>
      </c>
      <c r="E444">
        <v>0</v>
      </c>
      <c r="F444">
        <v>3</v>
      </c>
      <c r="G444">
        <v>2.75</v>
      </c>
      <c r="H444">
        <v>-90</v>
      </c>
      <c r="I444">
        <v>40</v>
      </c>
      <c r="K444">
        <v>3</v>
      </c>
      <c r="L444">
        <v>7</v>
      </c>
      <c r="M444">
        <v>2005</v>
      </c>
      <c r="N444">
        <f t="shared" si="35"/>
        <v>30.25</v>
      </c>
    </row>
    <row r="445" spans="1:33" ht="13.5" x14ac:dyDescent="0.25">
      <c r="A445" s="1">
        <v>1</v>
      </c>
      <c r="B445">
        <v>7</v>
      </c>
      <c r="C445">
        <v>0</v>
      </c>
      <c r="D445">
        <v>5</v>
      </c>
      <c r="E445">
        <v>0</v>
      </c>
      <c r="F445">
        <v>12</v>
      </c>
      <c r="G445">
        <v>3.56</v>
      </c>
      <c r="H445">
        <v>-180</v>
      </c>
      <c r="I445">
        <v>45</v>
      </c>
      <c r="K445">
        <v>3</v>
      </c>
      <c r="L445">
        <v>8</v>
      </c>
      <c r="M445">
        <v>2005</v>
      </c>
      <c r="N445">
        <f t="shared" si="35"/>
        <v>24.92</v>
      </c>
    </row>
    <row r="446" spans="1:33" ht="13.5" x14ac:dyDescent="0.25">
      <c r="A446" s="1">
        <v>1</v>
      </c>
      <c r="B446">
        <v>6</v>
      </c>
      <c r="C446">
        <v>0</v>
      </c>
      <c r="D446">
        <v>16</v>
      </c>
      <c r="E446">
        <v>0</v>
      </c>
      <c r="F446">
        <v>22</v>
      </c>
      <c r="G446">
        <v>3.98</v>
      </c>
      <c r="H446">
        <v>-130</v>
      </c>
      <c r="I446">
        <v>50</v>
      </c>
      <c r="K446">
        <v>3</v>
      </c>
      <c r="L446">
        <v>8</v>
      </c>
      <c r="M446">
        <v>2005</v>
      </c>
      <c r="N446">
        <f t="shared" si="35"/>
        <v>23.88</v>
      </c>
    </row>
    <row r="447" spans="1:33" ht="13.5" x14ac:dyDescent="0.25">
      <c r="A447" s="1">
        <v>1</v>
      </c>
      <c r="B447">
        <v>9</v>
      </c>
      <c r="C447">
        <v>0</v>
      </c>
      <c r="D447">
        <v>21</v>
      </c>
      <c r="E447">
        <v>0</v>
      </c>
      <c r="F447">
        <v>30</v>
      </c>
      <c r="G447">
        <v>2.84</v>
      </c>
      <c r="H447">
        <v>-180</v>
      </c>
      <c r="I447">
        <v>45</v>
      </c>
      <c r="K447">
        <v>3</v>
      </c>
      <c r="L447">
        <v>8</v>
      </c>
      <c r="M447">
        <v>2005</v>
      </c>
      <c r="N447">
        <f t="shared" si="35"/>
        <v>25.56</v>
      </c>
    </row>
    <row r="448" spans="1:33" ht="13.5" x14ac:dyDescent="0.25">
      <c r="A448" s="1">
        <v>1</v>
      </c>
      <c r="B448">
        <v>9.5</v>
      </c>
      <c r="C448">
        <v>1</v>
      </c>
      <c r="D448">
        <v>28</v>
      </c>
      <c r="E448">
        <v>0</v>
      </c>
      <c r="F448">
        <v>7</v>
      </c>
      <c r="G448">
        <v>2.77</v>
      </c>
      <c r="H448">
        <v>160</v>
      </c>
      <c r="I448">
        <v>40</v>
      </c>
      <c r="K448">
        <v>3</v>
      </c>
      <c r="L448">
        <v>9</v>
      </c>
      <c r="M448">
        <v>2005</v>
      </c>
      <c r="N448">
        <f t="shared" si="35"/>
        <v>26.315000000000001</v>
      </c>
    </row>
    <row r="449" spans="1:33" ht="13.5" x14ac:dyDescent="0.25">
      <c r="A449" s="1">
        <v>0</v>
      </c>
      <c r="B449">
        <v>6</v>
      </c>
      <c r="C449">
        <v>0</v>
      </c>
      <c r="D449">
        <v>1</v>
      </c>
      <c r="E449">
        <v>0</v>
      </c>
      <c r="F449">
        <v>7</v>
      </c>
      <c r="G449">
        <v>3.01</v>
      </c>
      <c r="H449">
        <v>-60</v>
      </c>
      <c r="I449">
        <v>45</v>
      </c>
      <c r="K449">
        <v>3</v>
      </c>
      <c r="L449">
        <v>9</v>
      </c>
      <c r="M449">
        <v>2005</v>
      </c>
      <c r="N449">
        <f t="shared" si="35"/>
        <v>18.059999999999999</v>
      </c>
    </row>
    <row r="450" spans="1:33" ht="13.5" x14ac:dyDescent="0.25">
      <c r="A450" s="1">
        <v>2</v>
      </c>
      <c r="B450">
        <v>5</v>
      </c>
      <c r="C450">
        <v>0</v>
      </c>
      <c r="D450">
        <v>18</v>
      </c>
      <c r="E450">
        <v>0</v>
      </c>
      <c r="F450">
        <v>23</v>
      </c>
      <c r="G450">
        <v>1.23</v>
      </c>
      <c r="H450">
        <v>130</v>
      </c>
      <c r="I450">
        <v>35</v>
      </c>
      <c r="K450">
        <v>4</v>
      </c>
      <c r="L450">
        <v>10</v>
      </c>
      <c r="M450">
        <v>2005</v>
      </c>
      <c r="N450">
        <f t="shared" si="35"/>
        <v>6.15</v>
      </c>
    </row>
    <row r="451" spans="1:33" ht="13.5" x14ac:dyDescent="0.25">
      <c r="A451" s="1">
        <v>2</v>
      </c>
      <c r="B451">
        <v>7</v>
      </c>
      <c r="C451">
        <v>0</v>
      </c>
      <c r="D451">
        <v>7</v>
      </c>
      <c r="E451">
        <v>0</v>
      </c>
      <c r="F451">
        <v>14</v>
      </c>
      <c r="G451">
        <v>1.97</v>
      </c>
      <c r="H451">
        <v>50</v>
      </c>
      <c r="I451">
        <v>45</v>
      </c>
      <c r="K451">
        <v>4</v>
      </c>
      <c r="L451">
        <v>11</v>
      </c>
      <c r="M451">
        <v>2005</v>
      </c>
      <c r="N451">
        <f t="shared" si="35"/>
        <v>13.79</v>
      </c>
      <c r="S451">
        <v>1</v>
      </c>
      <c r="T451">
        <f>AVERAGE(B449)</f>
        <v>6</v>
      </c>
      <c r="U451">
        <f>SUM(N449)/SUM(B449)</f>
        <v>3.01</v>
      </c>
    </row>
    <row r="452" spans="1:33" ht="13.5" x14ac:dyDescent="0.25">
      <c r="A452" s="1">
        <v>1</v>
      </c>
      <c r="B452">
        <v>5.5</v>
      </c>
      <c r="C452">
        <v>0</v>
      </c>
      <c r="D452">
        <v>25</v>
      </c>
      <c r="E452">
        <v>1</v>
      </c>
      <c r="F452">
        <v>1</v>
      </c>
      <c r="G452">
        <v>2.36</v>
      </c>
      <c r="H452">
        <v>160</v>
      </c>
      <c r="I452">
        <v>45</v>
      </c>
      <c r="K452">
        <v>4</v>
      </c>
      <c r="L452">
        <v>11</v>
      </c>
      <c r="M452">
        <v>2005</v>
      </c>
      <c r="N452">
        <f t="shared" si="35"/>
        <v>12.979999999999999</v>
      </c>
      <c r="S452">
        <v>15</v>
      </c>
      <c r="T452">
        <f>AVERAGE(B436:B448,B452:B453)</f>
        <v>8.8666666666666671</v>
      </c>
      <c r="U452">
        <f>SUM(N436:N448,N452:N453)/SUM(B436:B448,B452:B453)</f>
        <v>3.059135338345865</v>
      </c>
    </row>
    <row r="453" spans="1:33" ht="13.5" x14ac:dyDescent="0.25">
      <c r="A453" s="1">
        <v>1</v>
      </c>
      <c r="B453">
        <v>14</v>
      </c>
      <c r="C453">
        <v>0</v>
      </c>
      <c r="D453">
        <v>8</v>
      </c>
      <c r="E453">
        <v>0</v>
      </c>
      <c r="F453">
        <v>22</v>
      </c>
      <c r="G453">
        <v>2.0099999999999998</v>
      </c>
      <c r="H453">
        <v>170</v>
      </c>
      <c r="I453">
        <v>45</v>
      </c>
      <c r="K453">
        <v>4</v>
      </c>
      <c r="L453">
        <v>12</v>
      </c>
      <c r="M453">
        <v>2005</v>
      </c>
      <c r="N453">
        <f t="shared" si="35"/>
        <v>28.139999999999997</v>
      </c>
      <c r="O453">
        <v>18</v>
      </c>
      <c r="P453">
        <v>18</v>
      </c>
      <c r="Q453">
        <f>AVERAGE(B436:B453)</f>
        <v>8.3888888888888893</v>
      </c>
      <c r="R453">
        <f>SUM(N436:N453)/SUM(B436:B453)</f>
        <v>2.9461258278145701</v>
      </c>
      <c r="S453">
        <v>2</v>
      </c>
      <c r="T453">
        <f>AVERAGE(B450,B451)</f>
        <v>6</v>
      </c>
      <c r="U453">
        <f>SUM(N450,N451)/SUM(B450,B451)</f>
        <v>1.6616666666666664</v>
      </c>
      <c r="V453">
        <v>2</v>
      </c>
      <c r="W453">
        <f>AVERAGE(B436:B437)</f>
        <v>6</v>
      </c>
      <c r="X453">
        <f>SUM(N436:N437)/SUM(B436:B437)</f>
        <v>2.2850000000000001</v>
      </c>
      <c r="Y453">
        <v>6</v>
      </c>
      <c r="Z453">
        <f>AVERAGE(B438:B443)</f>
        <v>9.8333333333333339</v>
      </c>
      <c r="AA453">
        <f>SUM(N438:N443)/SUM(B438:B443)</f>
        <v>3.5152542372881359</v>
      </c>
      <c r="AB453">
        <v>6</v>
      </c>
      <c r="AC453">
        <f>AVERAGE(B444:B449)</f>
        <v>8.0833333333333339</v>
      </c>
      <c r="AD453">
        <f>SUM(N444:N449)/SUM(B444:B449)</f>
        <v>3.0718556701030932</v>
      </c>
      <c r="AE453">
        <v>4</v>
      </c>
      <c r="AF453">
        <f>AVERAGE(B450:B453)</f>
        <v>7.875</v>
      </c>
      <c r="AG453">
        <f>SUM(N450:N453)/SUM(B450:B453)</f>
        <v>1.9384126984126981</v>
      </c>
    </row>
    <row r="454" spans="1:33" ht="13.5" x14ac:dyDescent="0.25">
      <c r="A454" s="1"/>
      <c r="P454">
        <f>SUM(B436:B453)</f>
        <v>151</v>
      </c>
      <c r="S454">
        <v>6</v>
      </c>
      <c r="T454">
        <f>AVERAGE(B437:B439,B441,B443,B446)</f>
        <v>9.5</v>
      </c>
      <c r="U454">
        <f>SUM(N437:N439,N441,N443,N446)/SUM(B437:B439,B441,B443,B446)</f>
        <v>3.6592982456140355</v>
      </c>
    </row>
    <row r="455" spans="1:33" ht="13.5" x14ac:dyDescent="0.25">
      <c r="A455" s="1">
        <v>0</v>
      </c>
      <c r="B455">
        <v>5</v>
      </c>
      <c r="C455">
        <v>1</v>
      </c>
      <c r="D455">
        <v>7</v>
      </c>
      <c r="E455">
        <v>1</v>
      </c>
      <c r="F455">
        <v>12</v>
      </c>
      <c r="G455">
        <v>2.9</v>
      </c>
      <c r="H455">
        <v>-50</v>
      </c>
      <c r="I455">
        <v>55</v>
      </c>
      <c r="K455">
        <v>1</v>
      </c>
      <c r="L455">
        <v>2</v>
      </c>
      <c r="M455">
        <v>2006</v>
      </c>
      <c r="N455">
        <f t="shared" ref="N455:N472" si="36">B455*G455</f>
        <v>14.5</v>
      </c>
    </row>
    <row r="456" spans="1:33" ht="13.5" x14ac:dyDescent="0.25">
      <c r="A456" s="1">
        <v>2</v>
      </c>
      <c r="B456">
        <v>5</v>
      </c>
      <c r="C456">
        <v>0</v>
      </c>
      <c r="D456">
        <v>25</v>
      </c>
      <c r="E456">
        <v>0</v>
      </c>
      <c r="F456">
        <v>30</v>
      </c>
      <c r="G456">
        <v>2.11</v>
      </c>
      <c r="H456">
        <v>140</v>
      </c>
      <c r="I456">
        <v>45</v>
      </c>
      <c r="K456">
        <v>2</v>
      </c>
      <c r="L456">
        <v>4</v>
      </c>
      <c r="M456">
        <v>2006</v>
      </c>
      <c r="N456">
        <f t="shared" si="36"/>
        <v>10.549999999999999</v>
      </c>
    </row>
    <row r="457" spans="1:33" ht="13.5" x14ac:dyDescent="0.25">
      <c r="A457" s="1">
        <v>1</v>
      </c>
      <c r="B457">
        <v>13</v>
      </c>
      <c r="C457">
        <v>0</v>
      </c>
      <c r="D457">
        <v>7</v>
      </c>
      <c r="E457">
        <v>0</v>
      </c>
      <c r="F457">
        <v>20</v>
      </c>
      <c r="G457">
        <v>3.32</v>
      </c>
      <c r="H457">
        <v>170</v>
      </c>
      <c r="I457">
        <v>40</v>
      </c>
      <c r="K457">
        <v>2</v>
      </c>
      <c r="L457">
        <v>5</v>
      </c>
      <c r="M457">
        <v>2006</v>
      </c>
      <c r="N457">
        <f t="shared" si="36"/>
        <v>43.16</v>
      </c>
    </row>
    <row r="458" spans="1:33" ht="13.5" x14ac:dyDescent="0.25">
      <c r="A458" s="1">
        <v>0</v>
      </c>
      <c r="B458">
        <v>5</v>
      </c>
      <c r="C458">
        <v>0</v>
      </c>
      <c r="D458">
        <v>19</v>
      </c>
      <c r="E458">
        <v>0</v>
      </c>
      <c r="F458">
        <v>24</v>
      </c>
      <c r="G458">
        <v>2.4700000000000002</v>
      </c>
      <c r="H458">
        <v>-10</v>
      </c>
      <c r="I458">
        <v>37.5</v>
      </c>
      <c r="K458">
        <v>2</v>
      </c>
      <c r="L458">
        <v>5</v>
      </c>
      <c r="M458">
        <v>2006</v>
      </c>
      <c r="N458">
        <f t="shared" si="36"/>
        <v>12.350000000000001</v>
      </c>
    </row>
    <row r="459" spans="1:33" ht="13.5" x14ac:dyDescent="0.25">
      <c r="A459" s="1">
        <v>0</v>
      </c>
      <c r="B459">
        <v>5</v>
      </c>
      <c r="C459">
        <v>0</v>
      </c>
      <c r="D459">
        <v>24</v>
      </c>
      <c r="E459">
        <v>0</v>
      </c>
      <c r="F459">
        <v>29</v>
      </c>
      <c r="G459">
        <v>4.34</v>
      </c>
      <c r="H459">
        <v>-50</v>
      </c>
      <c r="I459">
        <v>45</v>
      </c>
      <c r="K459">
        <v>2</v>
      </c>
      <c r="L459">
        <v>5</v>
      </c>
      <c r="M459">
        <v>2006</v>
      </c>
      <c r="N459">
        <f t="shared" si="36"/>
        <v>21.7</v>
      </c>
    </row>
    <row r="460" spans="1:33" ht="13.5" x14ac:dyDescent="0.25">
      <c r="A460" s="1">
        <v>2</v>
      </c>
      <c r="B460">
        <v>15</v>
      </c>
      <c r="C460">
        <v>1</v>
      </c>
      <c r="D460">
        <v>14</v>
      </c>
      <c r="E460">
        <v>1</v>
      </c>
      <c r="F460">
        <v>29</v>
      </c>
      <c r="G460">
        <v>2.14</v>
      </c>
      <c r="H460">
        <v>110</v>
      </c>
      <c r="I460">
        <v>37.5</v>
      </c>
      <c r="K460">
        <v>2</v>
      </c>
      <c r="L460">
        <v>6</v>
      </c>
      <c r="M460">
        <v>2006</v>
      </c>
      <c r="N460">
        <f t="shared" si="36"/>
        <v>32.1</v>
      </c>
    </row>
    <row r="461" spans="1:33" ht="13.5" x14ac:dyDescent="0.25">
      <c r="A461" s="1">
        <v>1</v>
      </c>
      <c r="B461">
        <v>15.5</v>
      </c>
      <c r="C461">
        <v>1</v>
      </c>
      <c r="D461">
        <v>16</v>
      </c>
      <c r="E461">
        <v>0</v>
      </c>
      <c r="F461">
        <v>2</v>
      </c>
      <c r="G461">
        <v>3.92</v>
      </c>
      <c r="H461">
        <v>-110</v>
      </c>
      <c r="I461">
        <v>60</v>
      </c>
      <c r="K461">
        <v>2</v>
      </c>
      <c r="L461">
        <v>6</v>
      </c>
      <c r="M461">
        <v>2006</v>
      </c>
      <c r="N461">
        <f t="shared" si="36"/>
        <v>60.76</v>
      </c>
    </row>
    <row r="462" spans="1:33" ht="13.5" x14ac:dyDescent="0.25">
      <c r="A462" s="1">
        <v>1</v>
      </c>
      <c r="B462">
        <v>8.5</v>
      </c>
      <c r="C462">
        <v>1</v>
      </c>
      <c r="D462">
        <v>4</v>
      </c>
      <c r="E462">
        <v>0</v>
      </c>
      <c r="F462">
        <v>12</v>
      </c>
      <c r="G462">
        <v>2.89</v>
      </c>
      <c r="H462">
        <v>160</v>
      </c>
      <c r="I462">
        <v>45</v>
      </c>
      <c r="K462">
        <v>3</v>
      </c>
      <c r="L462">
        <v>7</v>
      </c>
      <c r="M462">
        <v>2006</v>
      </c>
      <c r="N462">
        <f t="shared" si="36"/>
        <v>24.565000000000001</v>
      </c>
    </row>
    <row r="463" spans="1:33" ht="13.5" x14ac:dyDescent="0.25">
      <c r="A463" s="1">
        <v>1</v>
      </c>
      <c r="B463">
        <v>5.5</v>
      </c>
      <c r="C463">
        <v>0</v>
      </c>
      <c r="D463">
        <v>12</v>
      </c>
      <c r="E463">
        <v>1</v>
      </c>
      <c r="F463">
        <v>17</v>
      </c>
      <c r="G463">
        <v>1.71</v>
      </c>
      <c r="H463">
        <v>-160</v>
      </c>
      <c r="I463">
        <v>45</v>
      </c>
      <c r="K463">
        <v>3</v>
      </c>
      <c r="L463">
        <v>7</v>
      </c>
      <c r="M463">
        <v>2006</v>
      </c>
      <c r="N463">
        <f t="shared" si="36"/>
        <v>9.4049999999999994</v>
      </c>
    </row>
    <row r="464" spans="1:33" ht="13.5" x14ac:dyDescent="0.25">
      <c r="A464" s="1">
        <v>2</v>
      </c>
      <c r="B464">
        <v>7</v>
      </c>
      <c r="C464">
        <v>0</v>
      </c>
      <c r="D464">
        <v>15</v>
      </c>
      <c r="E464">
        <v>0</v>
      </c>
      <c r="F464">
        <v>22</v>
      </c>
      <c r="G464">
        <v>2.0299999999999998</v>
      </c>
      <c r="H464">
        <v>110</v>
      </c>
      <c r="I464">
        <v>35</v>
      </c>
      <c r="K464">
        <v>3</v>
      </c>
      <c r="L464">
        <v>7</v>
      </c>
      <c r="M464">
        <v>2006</v>
      </c>
      <c r="N464">
        <f t="shared" si="36"/>
        <v>14.209999999999999</v>
      </c>
    </row>
    <row r="465" spans="1:33" ht="13.5" x14ac:dyDescent="0.25">
      <c r="A465" s="1">
        <v>1</v>
      </c>
      <c r="B465">
        <v>9</v>
      </c>
      <c r="C465">
        <v>1</v>
      </c>
      <c r="D465">
        <v>27</v>
      </c>
      <c r="E465">
        <v>1</v>
      </c>
      <c r="F465">
        <v>5</v>
      </c>
      <c r="G465">
        <v>5.46</v>
      </c>
      <c r="H465">
        <v>-100</v>
      </c>
      <c r="I465">
        <v>55</v>
      </c>
      <c r="K465">
        <v>3</v>
      </c>
      <c r="L465">
        <v>7</v>
      </c>
      <c r="M465">
        <v>2006</v>
      </c>
      <c r="N465">
        <f t="shared" si="36"/>
        <v>49.14</v>
      </c>
    </row>
    <row r="466" spans="1:33" ht="13.5" x14ac:dyDescent="0.25">
      <c r="A466" s="1">
        <v>0</v>
      </c>
      <c r="B466">
        <v>11.5</v>
      </c>
      <c r="C466">
        <v>0</v>
      </c>
      <c r="D466">
        <v>26</v>
      </c>
      <c r="E466">
        <v>1</v>
      </c>
      <c r="F466">
        <v>6</v>
      </c>
      <c r="G466">
        <v>1.72</v>
      </c>
      <c r="H466">
        <v>20</v>
      </c>
      <c r="I466">
        <v>35</v>
      </c>
      <c r="K466">
        <v>3</v>
      </c>
      <c r="L466">
        <v>8</v>
      </c>
      <c r="M466">
        <v>2006</v>
      </c>
      <c r="N466">
        <f t="shared" si="36"/>
        <v>19.78</v>
      </c>
    </row>
    <row r="467" spans="1:33" ht="13.5" x14ac:dyDescent="0.25">
      <c r="A467" s="1">
        <v>2</v>
      </c>
      <c r="B467">
        <v>5.5</v>
      </c>
      <c r="C467">
        <v>1</v>
      </c>
      <c r="D467">
        <v>26</v>
      </c>
      <c r="E467">
        <v>0</v>
      </c>
      <c r="F467">
        <v>1</v>
      </c>
      <c r="G467">
        <v>1.81</v>
      </c>
      <c r="H467">
        <v>110</v>
      </c>
      <c r="I467">
        <v>45</v>
      </c>
      <c r="K467">
        <v>3</v>
      </c>
      <c r="L467">
        <v>8</v>
      </c>
      <c r="M467">
        <v>2006</v>
      </c>
      <c r="N467">
        <f t="shared" si="36"/>
        <v>9.9550000000000001</v>
      </c>
    </row>
    <row r="468" spans="1:33" ht="13.5" x14ac:dyDescent="0.25">
      <c r="A468" s="1">
        <v>2</v>
      </c>
      <c r="B468">
        <v>5.5</v>
      </c>
      <c r="C468">
        <v>1</v>
      </c>
      <c r="D468">
        <v>10</v>
      </c>
      <c r="E468">
        <v>0</v>
      </c>
      <c r="F468">
        <v>16</v>
      </c>
      <c r="G468">
        <v>1.92</v>
      </c>
      <c r="H468">
        <v>130</v>
      </c>
      <c r="I468">
        <v>35</v>
      </c>
      <c r="K468">
        <v>3</v>
      </c>
      <c r="L468">
        <v>9</v>
      </c>
      <c r="M468">
        <v>2006</v>
      </c>
      <c r="N468">
        <f t="shared" si="36"/>
        <v>10.559999999999999</v>
      </c>
    </row>
    <row r="469" spans="1:33" ht="13.5" x14ac:dyDescent="0.25">
      <c r="A469" s="1">
        <v>1</v>
      </c>
      <c r="B469">
        <v>6</v>
      </c>
      <c r="C469">
        <v>1</v>
      </c>
      <c r="D469">
        <v>11</v>
      </c>
      <c r="E469">
        <v>1</v>
      </c>
      <c r="F469">
        <v>17</v>
      </c>
      <c r="G469">
        <v>2.93</v>
      </c>
      <c r="H469">
        <v>-120</v>
      </c>
      <c r="I469">
        <v>40</v>
      </c>
      <c r="K469">
        <v>3</v>
      </c>
      <c r="L469">
        <v>9</v>
      </c>
      <c r="M469">
        <v>2006</v>
      </c>
      <c r="N469">
        <f t="shared" si="36"/>
        <v>17.580000000000002</v>
      </c>
    </row>
    <row r="470" spans="1:33" ht="13.5" x14ac:dyDescent="0.25">
      <c r="A470" s="1">
        <v>1</v>
      </c>
      <c r="B470">
        <v>6.5</v>
      </c>
      <c r="C470">
        <v>0</v>
      </c>
      <c r="D470">
        <v>28</v>
      </c>
      <c r="E470">
        <v>0</v>
      </c>
      <c r="F470">
        <v>5</v>
      </c>
      <c r="G470">
        <v>2.04</v>
      </c>
      <c r="H470">
        <v>-130</v>
      </c>
      <c r="I470">
        <v>40</v>
      </c>
      <c r="K470">
        <v>4</v>
      </c>
      <c r="L470">
        <v>12</v>
      </c>
      <c r="M470">
        <v>2006</v>
      </c>
      <c r="N470">
        <f t="shared" si="36"/>
        <v>13.26</v>
      </c>
      <c r="S470">
        <v>4</v>
      </c>
      <c r="T470">
        <f>AVERAGE(B455,B458,B459,B466)</f>
        <v>6.625</v>
      </c>
      <c r="U470">
        <f>SUM(N455,N458,N459,N466)/SUM(B455,B458,B459,B466)</f>
        <v>2.5784905660377357</v>
      </c>
    </row>
    <row r="471" spans="1:33" ht="13.5" x14ac:dyDescent="0.25">
      <c r="A471" s="1">
        <v>1</v>
      </c>
      <c r="B471">
        <v>8</v>
      </c>
      <c r="C471">
        <v>0</v>
      </c>
      <c r="D471">
        <v>21</v>
      </c>
      <c r="E471">
        <v>0</v>
      </c>
      <c r="F471">
        <v>29</v>
      </c>
      <c r="G471">
        <v>2.04</v>
      </c>
      <c r="H471">
        <v>-160</v>
      </c>
      <c r="I471">
        <v>50</v>
      </c>
      <c r="K471">
        <v>4</v>
      </c>
      <c r="L471">
        <v>12</v>
      </c>
      <c r="M471">
        <v>2006</v>
      </c>
      <c r="N471">
        <f t="shared" si="36"/>
        <v>16.32</v>
      </c>
      <c r="S471">
        <v>8</v>
      </c>
      <c r="T471">
        <f>AVERAGE(B457,B461:B463,B465,B469:B471)</f>
        <v>9</v>
      </c>
      <c r="U471">
        <f>SUM(N457,N461:N463,N465,N469:N471)/SUM(B457,B461:B463,B465,B469:B471)</f>
        <v>3.2526388888888884</v>
      </c>
    </row>
    <row r="472" spans="1:33" ht="13.5" x14ac:dyDescent="0.25">
      <c r="A472" s="1">
        <v>2</v>
      </c>
      <c r="B472">
        <v>5</v>
      </c>
      <c r="C472">
        <v>0</v>
      </c>
      <c r="D472">
        <v>22</v>
      </c>
      <c r="E472">
        <v>0</v>
      </c>
      <c r="F472">
        <v>27</v>
      </c>
      <c r="G472">
        <v>1.08</v>
      </c>
      <c r="H472">
        <v>100</v>
      </c>
      <c r="I472">
        <v>35</v>
      </c>
      <c r="K472">
        <v>4</v>
      </c>
      <c r="L472">
        <v>12</v>
      </c>
      <c r="M472">
        <v>2006</v>
      </c>
      <c r="N472">
        <f t="shared" si="36"/>
        <v>5.4</v>
      </c>
      <c r="O472">
        <v>31.5</v>
      </c>
      <c r="P472">
        <v>18</v>
      </c>
      <c r="Q472">
        <f>AVERAGE(B455:B472)</f>
        <v>7.8611111111111107</v>
      </c>
      <c r="R472">
        <f>SUM(N455:N472)/SUM(B455:B472)</f>
        <v>2.7229328621908127</v>
      </c>
      <c r="S472">
        <v>6</v>
      </c>
      <c r="T472">
        <f>AVERAGE(B456,B460,B464,B467:B468,B472)</f>
        <v>7.166666666666667</v>
      </c>
      <c r="U472">
        <f>SUM(N456,N460,N464,N467:N468,N472)/SUM(B456,B460,B464,B467:B468,B472)</f>
        <v>1.925</v>
      </c>
      <c r="V472">
        <v>1</v>
      </c>
      <c r="W472">
        <f>AVERAGE(B455)</f>
        <v>5</v>
      </c>
      <c r="X472">
        <f>SUM(N455)/SUM(B455)</f>
        <v>2.9</v>
      </c>
      <c r="Y472">
        <v>6</v>
      </c>
      <c r="Z472">
        <f>AVERAGE(B456:B461)</f>
        <v>9.75</v>
      </c>
      <c r="AA472">
        <f>SUM(N456:N461)/SUM(B456:B461)</f>
        <v>3.0875213675213677</v>
      </c>
      <c r="AB472">
        <v>8</v>
      </c>
      <c r="AC472">
        <f>AVERAGE(B462:B469)</f>
        <v>7.3125</v>
      </c>
      <c r="AD472">
        <f>SUM(N462:N469)/SUM(B462:B469)</f>
        <v>2.6529059829059829</v>
      </c>
      <c r="AE472">
        <v>3</v>
      </c>
      <c r="AF472">
        <f>AVERAGE(B470:B472)</f>
        <v>6.5</v>
      </c>
      <c r="AG472">
        <f>SUM(N470:N472)/SUM(B470:B472)</f>
        <v>1.7938461538461536</v>
      </c>
    </row>
    <row r="473" spans="1:33" ht="13.5" x14ac:dyDescent="0.25">
      <c r="A473" s="1"/>
      <c r="P473">
        <f>SUM(B455:B472)</f>
        <v>141.5</v>
      </c>
      <c r="S473">
        <v>6</v>
      </c>
      <c r="T473">
        <f>AVERAGE(B461,B463,B465,B469:B471)</f>
        <v>8.4166666666666661</v>
      </c>
      <c r="U473">
        <f>SUM(N461,N463,N465,N469:N471)/SUM(B461,B463,B465,B469:B471)</f>
        <v>3.2963366336633659</v>
      </c>
    </row>
    <row r="474" spans="1:33" ht="13.5" x14ac:dyDescent="0.25">
      <c r="A474" s="1">
        <v>1</v>
      </c>
      <c r="B474">
        <v>7</v>
      </c>
      <c r="C474">
        <v>0</v>
      </c>
      <c r="D474">
        <v>29</v>
      </c>
      <c r="E474">
        <v>0</v>
      </c>
      <c r="F474">
        <v>5</v>
      </c>
      <c r="G474">
        <v>2.69</v>
      </c>
      <c r="H474">
        <v>140</v>
      </c>
      <c r="I474">
        <v>45</v>
      </c>
      <c r="K474">
        <v>1</v>
      </c>
      <c r="L474">
        <v>1</v>
      </c>
      <c r="M474">
        <v>2007</v>
      </c>
      <c r="N474">
        <f t="shared" ref="N474:N494" si="37">B474*G474</f>
        <v>18.829999999999998</v>
      </c>
    </row>
    <row r="475" spans="1:33" ht="13.5" x14ac:dyDescent="0.25">
      <c r="A475" s="1">
        <v>1</v>
      </c>
      <c r="B475">
        <v>5</v>
      </c>
      <c r="C475">
        <v>1</v>
      </c>
      <c r="D475">
        <v>14</v>
      </c>
      <c r="E475">
        <v>1</v>
      </c>
      <c r="F475">
        <v>19</v>
      </c>
      <c r="G475">
        <v>2.75</v>
      </c>
      <c r="H475">
        <v>-110</v>
      </c>
      <c r="I475">
        <v>45</v>
      </c>
      <c r="K475">
        <v>1</v>
      </c>
      <c r="L475">
        <v>2</v>
      </c>
      <c r="M475">
        <v>2007</v>
      </c>
      <c r="N475">
        <f t="shared" si="37"/>
        <v>13.75</v>
      </c>
    </row>
    <row r="476" spans="1:33" ht="13.5" x14ac:dyDescent="0.25">
      <c r="A476" s="1">
        <v>1</v>
      </c>
      <c r="B476">
        <v>5</v>
      </c>
      <c r="C476">
        <v>0</v>
      </c>
      <c r="D476">
        <v>17</v>
      </c>
      <c r="E476">
        <v>0</v>
      </c>
      <c r="F476">
        <v>22</v>
      </c>
      <c r="G476">
        <v>2.13</v>
      </c>
      <c r="H476">
        <v>150</v>
      </c>
      <c r="I476">
        <v>45</v>
      </c>
      <c r="K476">
        <v>2</v>
      </c>
      <c r="L476">
        <v>4</v>
      </c>
      <c r="M476">
        <v>2007</v>
      </c>
      <c r="N476">
        <f t="shared" si="37"/>
        <v>10.649999999999999</v>
      </c>
    </row>
    <row r="477" spans="1:33" ht="13.5" x14ac:dyDescent="0.25">
      <c r="A477" s="1">
        <v>2</v>
      </c>
      <c r="B477">
        <v>5.5</v>
      </c>
      <c r="C477">
        <v>0</v>
      </c>
      <c r="D477">
        <v>23</v>
      </c>
      <c r="E477">
        <v>1</v>
      </c>
      <c r="F477">
        <v>28</v>
      </c>
      <c r="G477">
        <v>2.84</v>
      </c>
      <c r="H477">
        <v>140</v>
      </c>
      <c r="I477">
        <v>45</v>
      </c>
      <c r="K477">
        <v>2</v>
      </c>
      <c r="L477">
        <v>4</v>
      </c>
      <c r="M477">
        <v>2007</v>
      </c>
      <c r="N477">
        <f t="shared" si="37"/>
        <v>15.62</v>
      </c>
    </row>
    <row r="478" spans="1:33" ht="13.5" x14ac:dyDescent="0.25">
      <c r="A478" s="1">
        <v>1</v>
      </c>
      <c r="B478">
        <v>7</v>
      </c>
      <c r="C478">
        <v>0</v>
      </c>
      <c r="D478">
        <v>25</v>
      </c>
      <c r="E478">
        <v>0</v>
      </c>
      <c r="F478">
        <v>1</v>
      </c>
      <c r="G478">
        <v>2.58</v>
      </c>
      <c r="H478">
        <v>150</v>
      </c>
      <c r="I478">
        <v>35</v>
      </c>
      <c r="K478">
        <v>2</v>
      </c>
      <c r="L478">
        <v>5</v>
      </c>
      <c r="M478">
        <v>2007</v>
      </c>
      <c r="N478">
        <f t="shared" si="37"/>
        <v>18.060000000000002</v>
      </c>
    </row>
    <row r="479" spans="1:33" ht="13.5" x14ac:dyDescent="0.25">
      <c r="A479" s="1">
        <v>0</v>
      </c>
      <c r="B479">
        <v>5</v>
      </c>
      <c r="C479">
        <v>0</v>
      </c>
      <c r="D479">
        <v>31</v>
      </c>
      <c r="E479">
        <v>0</v>
      </c>
      <c r="F479">
        <v>5</v>
      </c>
      <c r="G479">
        <v>3.22</v>
      </c>
      <c r="H479">
        <v>20</v>
      </c>
      <c r="I479">
        <v>40</v>
      </c>
      <c r="K479">
        <v>2</v>
      </c>
      <c r="L479">
        <v>6</v>
      </c>
      <c r="M479">
        <v>2007</v>
      </c>
      <c r="N479">
        <f t="shared" si="37"/>
        <v>16.100000000000001</v>
      </c>
    </row>
    <row r="480" spans="1:33" ht="13.5" x14ac:dyDescent="0.25">
      <c r="A480" s="1">
        <v>2</v>
      </c>
      <c r="B480">
        <v>5</v>
      </c>
      <c r="C480">
        <v>0</v>
      </c>
      <c r="D480">
        <v>3</v>
      </c>
      <c r="E480">
        <v>0</v>
      </c>
      <c r="F480">
        <v>8</v>
      </c>
      <c r="G480">
        <v>3.26</v>
      </c>
      <c r="H480">
        <v>110</v>
      </c>
      <c r="I480">
        <v>40</v>
      </c>
      <c r="K480">
        <v>2</v>
      </c>
      <c r="L480">
        <v>6</v>
      </c>
      <c r="M480">
        <v>2007</v>
      </c>
      <c r="N480">
        <f t="shared" si="37"/>
        <v>16.299999999999997</v>
      </c>
    </row>
    <row r="481" spans="1:33" ht="13.5" x14ac:dyDescent="0.25">
      <c r="A481" s="1">
        <v>0</v>
      </c>
      <c r="B481">
        <v>6</v>
      </c>
      <c r="C481">
        <v>0</v>
      </c>
      <c r="D481">
        <v>4</v>
      </c>
      <c r="E481">
        <v>0</v>
      </c>
      <c r="F481">
        <v>10</v>
      </c>
      <c r="G481">
        <v>4.5</v>
      </c>
      <c r="H481">
        <v>0</v>
      </c>
      <c r="I481">
        <v>40</v>
      </c>
      <c r="K481">
        <v>2</v>
      </c>
      <c r="L481">
        <v>6</v>
      </c>
      <c r="M481">
        <v>2007</v>
      </c>
      <c r="N481">
        <f t="shared" si="37"/>
        <v>27</v>
      </c>
    </row>
    <row r="482" spans="1:33" ht="13.5" x14ac:dyDescent="0.25">
      <c r="A482" s="1">
        <v>1</v>
      </c>
      <c r="B482">
        <v>14</v>
      </c>
      <c r="C482">
        <v>0</v>
      </c>
      <c r="D482">
        <v>7</v>
      </c>
      <c r="E482">
        <v>0</v>
      </c>
      <c r="F482">
        <v>21</v>
      </c>
      <c r="G482">
        <v>3.06</v>
      </c>
      <c r="H482">
        <v>-130</v>
      </c>
      <c r="I482">
        <v>35</v>
      </c>
      <c r="K482">
        <v>2</v>
      </c>
      <c r="L482">
        <v>6</v>
      </c>
      <c r="M482">
        <v>2007</v>
      </c>
      <c r="N482">
        <f t="shared" si="37"/>
        <v>42.84</v>
      </c>
    </row>
    <row r="483" spans="1:33" ht="13.5" x14ac:dyDescent="0.25">
      <c r="A483" s="1">
        <v>2</v>
      </c>
      <c r="B483">
        <v>9</v>
      </c>
      <c r="C483">
        <v>0</v>
      </c>
      <c r="D483">
        <v>16</v>
      </c>
      <c r="E483">
        <v>0</v>
      </c>
      <c r="F483">
        <v>25</v>
      </c>
      <c r="G483">
        <v>3.09</v>
      </c>
      <c r="H483">
        <v>110</v>
      </c>
      <c r="I483">
        <v>35</v>
      </c>
      <c r="K483">
        <v>2</v>
      </c>
      <c r="L483">
        <v>6</v>
      </c>
      <c r="M483">
        <v>2007</v>
      </c>
      <c r="N483">
        <f t="shared" si="37"/>
        <v>27.81</v>
      </c>
    </row>
    <row r="484" spans="1:33" ht="13.5" x14ac:dyDescent="0.25">
      <c r="A484" s="1">
        <v>1</v>
      </c>
      <c r="B484">
        <v>5.5</v>
      </c>
      <c r="C484">
        <v>1</v>
      </c>
      <c r="D484">
        <v>23</v>
      </c>
      <c r="E484">
        <v>0</v>
      </c>
      <c r="F484">
        <v>29</v>
      </c>
      <c r="G484">
        <v>4.68</v>
      </c>
      <c r="H484">
        <v>-130</v>
      </c>
      <c r="I484">
        <v>55</v>
      </c>
      <c r="K484">
        <v>2</v>
      </c>
      <c r="L484">
        <v>6</v>
      </c>
      <c r="M484">
        <v>2007</v>
      </c>
      <c r="N484">
        <f t="shared" si="37"/>
        <v>25.74</v>
      </c>
    </row>
    <row r="485" spans="1:33" ht="13.5" x14ac:dyDescent="0.25">
      <c r="A485" s="1">
        <v>1</v>
      </c>
      <c r="B485">
        <v>11</v>
      </c>
      <c r="C485">
        <v>0</v>
      </c>
      <c r="D485">
        <v>2</v>
      </c>
      <c r="E485">
        <v>0</v>
      </c>
      <c r="F485">
        <v>13</v>
      </c>
      <c r="G485">
        <v>2.59</v>
      </c>
      <c r="H485">
        <v>140</v>
      </c>
      <c r="I485">
        <v>55</v>
      </c>
      <c r="K485">
        <v>3</v>
      </c>
      <c r="L485">
        <v>7</v>
      </c>
      <c r="M485">
        <v>2007</v>
      </c>
      <c r="N485">
        <f t="shared" si="37"/>
        <v>28.49</v>
      </c>
    </row>
    <row r="486" spans="1:33" ht="13.5" x14ac:dyDescent="0.25">
      <c r="A486" s="1">
        <v>2</v>
      </c>
      <c r="B486">
        <v>5.5</v>
      </c>
      <c r="C486">
        <v>0</v>
      </c>
      <c r="D486">
        <v>13</v>
      </c>
      <c r="E486">
        <v>1</v>
      </c>
      <c r="F486">
        <v>18</v>
      </c>
      <c r="G486">
        <v>1.9</v>
      </c>
      <c r="H486">
        <v>130</v>
      </c>
      <c r="I486">
        <v>40</v>
      </c>
      <c r="K486">
        <v>3</v>
      </c>
      <c r="L486">
        <v>8</v>
      </c>
      <c r="M486">
        <v>2007</v>
      </c>
      <c r="N486">
        <f t="shared" si="37"/>
        <v>10.45</v>
      </c>
    </row>
    <row r="487" spans="1:33" ht="13.5" x14ac:dyDescent="0.25">
      <c r="A487" s="1">
        <v>1</v>
      </c>
      <c r="B487">
        <v>5</v>
      </c>
      <c r="C487">
        <v>0</v>
      </c>
      <c r="D487">
        <v>13</v>
      </c>
      <c r="E487">
        <v>0</v>
      </c>
      <c r="F487">
        <v>18</v>
      </c>
      <c r="G487">
        <v>4.53</v>
      </c>
      <c r="H487">
        <v>-100</v>
      </c>
      <c r="I487">
        <v>45</v>
      </c>
      <c r="K487">
        <v>3</v>
      </c>
      <c r="L487">
        <v>9</v>
      </c>
      <c r="M487">
        <v>2007</v>
      </c>
      <c r="N487">
        <f t="shared" si="37"/>
        <v>22.650000000000002</v>
      </c>
    </row>
    <row r="488" spans="1:33" ht="13.5" x14ac:dyDescent="0.25">
      <c r="A488" s="1">
        <v>1</v>
      </c>
      <c r="B488">
        <v>5.5</v>
      </c>
      <c r="C488">
        <v>0</v>
      </c>
      <c r="D488">
        <v>25</v>
      </c>
      <c r="E488">
        <v>1</v>
      </c>
      <c r="F488">
        <v>30</v>
      </c>
      <c r="G488">
        <v>3.3</v>
      </c>
      <c r="H488">
        <v>150</v>
      </c>
      <c r="I488">
        <v>55</v>
      </c>
      <c r="K488">
        <v>3</v>
      </c>
      <c r="L488">
        <v>9</v>
      </c>
      <c r="M488">
        <v>2007</v>
      </c>
      <c r="N488">
        <f t="shared" si="37"/>
        <v>18.149999999999999</v>
      </c>
    </row>
    <row r="489" spans="1:33" ht="13.5" x14ac:dyDescent="0.25">
      <c r="A489" s="1">
        <v>2</v>
      </c>
      <c r="B489">
        <v>5</v>
      </c>
      <c r="C489">
        <v>0</v>
      </c>
      <c r="D489">
        <v>24</v>
      </c>
      <c r="E489">
        <v>0</v>
      </c>
      <c r="F489">
        <v>29</v>
      </c>
      <c r="G489">
        <v>2.82</v>
      </c>
      <c r="H489">
        <v>60</v>
      </c>
      <c r="I489">
        <v>37.5</v>
      </c>
      <c r="K489">
        <v>4</v>
      </c>
      <c r="L489">
        <v>10</v>
      </c>
      <c r="M489">
        <v>2007</v>
      </c>
      <c r="N489">
        <f t="shared" si="37"/>
        <v>14.1</v>
      </c>
    </row>
    <row r="490" spans="1:33" ht="13.5" x14ac:dyDescent="0.25">
      <c r="A490" s="1">
        <v>2</v>
      </c>
      <c r="B490">
        <v>7</v>
      </c>
      <c r="C490">
        <v>0</v>
      </c>
      <c r="D490">
        <v>1</v>
      </c>
      <c r="E490">
        <v>0</v>
      </c>
      <c r="F490">
        <v>8</v>
      </c>
      <c r="G490">
        <v>2.35</v>
      </c>
      <c r="H490">
        <v>100</v>
      </c>
      <c r="I490">
        <v>45</v>
      </c>
      <c r="K490">
        <v>4</v>
      </c>
      <c r="L490">
        <v>11</v>
      </c>
      <c r="M490">
        <v>2007</v>
      </c>
      <c r="N490">
        <f t="shared" si="37"/>
        <v>16.45</v>
      </c>
    </row>
    <row r="491" spans="1:33" ht="13.5" x14ac:dyDescent="0.25">
      <c r="A491" s="1">
        <v>1</v>
      </c>
      <c r="B491">
        <v>7</v>
      </c>
      <c r="C491">
        <v>0</v>
      </c>
      <c r="D491">
        <v>16</v>
      </c>
      <c r="E491">
        <v>0</v>
      </c>
      <c r="F491">
        <v>23</v>
      </c>
      <c r="G491">
        <v>1.77</v>
      </c>
      <c r="H491">
        <v>160</v>
      </c>
      <c r="I491">
        <v>37.5</v>
      </c>
      <c r="K491">
        <v>4</v>
      </c>
      <c r="L491">
        <v>11</v>
      </c>
      <c r="M491">
        <v>2007</v>
      </c>
      <c r="N491">
        <f t="shared" si="37"/>
        <v>12.39</v>
      </c>
    </row>
    <row r="492" spans="1:33" ht="13.5" x14ac:dyDescent="0.25">
      <c r="A492" s="1">
        <v>1</v>
      </c>
      <c r="B492">
        <v>8.5</v>
      </c>
      <c r="C492">
        <v>0</v>
      </c>
      <c r="D492">
        <v>3</v>
      </c>
      <c r="E492">
        <v>1</v>
      </c>
      <c r="F492">
        <v>11</v>
      </c>
      <c r="G492">
        <v>2.4300000000000002</v>
      </c>
      <c r="H492">
        <v>-100</v>
      </c>
      <c r="I492">
        <v>40</v>
      </c>
      <c r="K492">
        <v>4</v>
      </c>
      <c r="L492">
        <v>12</v>
      </c>
      <c r="M492">
        <v>2007</v>
      </c>
      <c r="N492">
        <f t="shared" si="37"/>
        <v>20.655000000000001</v>
      </c>
      <c r="S492">
        <v>2</v>
      </c>
      <c r="T492">
        <f>AVERAGE(B478,B481)</f>
        <v>6.5</v>
      </c>
      <c r="U492">
        <f>SUM(N478,N481)/SUM(B478,B481)</f>
        <v>3.4661538461538464</v>
      </c>
    </row>
    <row r="493" spans="1:33" ht="13.5" x14ac:dyDescent="0.25">
      <c r="A493" s="1">
        <v>1</v>
      </c>
      <c r="B493">
        <v>6</v>
      </c>
      <c r="C493">
        <v>0</v>
      </c>
      <c r="D493">
        <v>9</v>
      </c>
      <c r="E493">
        <v>0</v>
      </c>
      <c r="F493">
        <v>15</v>
      </c>
      <c r="G493">
        <v>1.82</v>
      </c>
      <c r="H493">
        <v>-170</v>
      </c>
      <c r="I493">
        <v>37.5</v>
      </c>
      <c r="K493">
        <v>4</v>
      </c>
      <c r="L493">
        <v>12</v>
      </c>
      <c r="M493">
        <v>2007</v>
      </c>
      <c r="N493">
        <f t="shared" si="37"/>
        <v>10.92</v>
      </c>
      <c r="S493">
        <v>13</v>
      </c>
      <c r="T493">
        <f>AVERAGE(B474:B476,B478,B482,B484:B485,B487,B488,B491:B494)</f>
        <v>7.115384615384615</v>
      </c>
      <c r="U493">
        <f>SUM(N474:N476,N478,N482,N484:N485,N487,N488,N491:N494)/SUM(B474:B476,B478,B482,B484:B485,B487,B488,B491:B494)</f>
        <v>2.7652432432432432</v>
      </c>
    </row>
    <row r="494" spans="1:33" ht="13.5" x14ac:dyDescent="0.25">
      <c r="A494" s="1">
        <v>1</v>
      </c>
      <c r="B494">
        <v>6</v>
      </c>
      <c r="C494">
        <v>1</v>
      </c>
      <c r="D494">
        <v>21</v>
      </c>
      <c r="E494">
        <v>1</v>
      </c>
      <c r="F494">
        <v>27</v>
      </c>
      <c r="G494">
        <v>2.11</v>
      </c>
      <c r="H494">
        <v>180</v>
      </c>
      <c r="I494">
        <v>45</v>
      </c>
      <c r="K494">
        <v>4</v>
      </c>
      <c r="L494">
        <v>12</v>
      </c>
      <c r="M494">
        <v>2007</v>
      </c>
      <c r="N494">
        <f t="shared" si="37"/>
        <v>12.66</v>
      </c>
      <c r="O494">
        <v>19.5</v>
      </c>
      <c r="P494">
        <v>21</v>
      </c>
      <c r="Q494">
        <f>AVERAGE(B474:B494)</f>
        <v>6.6904761904761907</v>
      </c>
      <c r="R494">
        <f>SUM(N474:N494)/SUM(B474:B494)</f>
        <v>2.8442348754448399</v>
      </c>
      <c r="S494">
        <v>6</v>
      </c>
      <c r="T494">
        <f>AVERAGE(B477,B480,B483,B486,B489:B490)</f>
        <v>6.166666666666667</v>
      </c>
      <c r="U494">
        <f>SUM(N477,N480,N483,N486,N489:N490)/SUM(B477,B480,B483,B486,B489:B490)</f>
        <v>2.722432432432432</v>
      </c>
      <c r="V494">
        <v>2</v>
      </c>
      <c r="W494">
        <f>AVERAGE(B474:B475)</f>
        <v>6</v>
      </c>
      <c r="X494">
        <f>SUM(N474:N475)/SUM(B474:B475)</f>
        <v>2.7149999999999999</v>
      </c>
      <c r="Y494">
        <v>9</v>
      </c>
      <c r="Z494">
        <f>AVERAGE(B476:B484)</f>
        <v>6.8888888888888893</v>
      </c>
      <c r="AA494">
        <f>SUM(N476:N484)/SUM(B476:B484)</f>
        <v>3.2277419354838712</v>
      </c>
      <c r="AB494">
        <v>4</v>
      </c>
      <c r="AC494">
        <f>AVERAGE(B485:B488)</f>
        <v>6.75</v>
      </c>
      <c r="AD494">
        <f>SUM(N485:N488)/SUM(B485:B488)</f>
        <v>2.9533333333333336</v>
      </c>
      <c r="AE494">
        <v>6</v>
      </c>
      <c r="AF494">
        <f>AVERAGE(B489:B494)</f>
        <v>6.583333333333333</v>
      </c>
      <c r="AG494">
        <f>SUM(N489:N494)/SUM(B489:B494)</f>
        <v>2.2069620253164555</v>
      </c>
    </row>
    <row r="495" spans="1:33" ht="13.5" x14ac:dyDescent="0.25">
      <c r="A495" s="1"/>
      <c r="P495">
        <f>SUM(B474:B494)</f>
        <v>140.5</v>
      </c>
      <c r="S495">
        <v>5</v>
      </c>
      <c r="T495">
        <f>AVERAGE(B475,B482,B484,B487,B492)</f>
        <v>7.6</v>
      </c>
      <c r="U495">
        <f>SUM(N475,N482,N484,N487,N492)/SUM(B475,B482,B484,B487,B492)</f>
        <v>3.3061842105263159</v>
      </c>
    </row>
    <row r="496" spans="1:33" ht="13.5" x14ac:dyDescent="0.25">
      <c r="A496" s="1">
        <v>2</v>
      </c>
      <c r="B496">
        <v>5</v>
      </c>
      <c r="C496">
        <v>0</v>
      </c>
      <c r="D496">
        <v>12</v>
      </c>
      <c r="E496">
        <v>0</v>
      </c>
      <c r="F496">
        <v>17</v>
      </c>
      <c r="G496">
        <v>2.75</v>
      </c>
      <c r="H496">
        <v>110</v>
      </c>
      <c r="I496">
        <v>45</v>
      </c>
      <c r="K496">
        <v>1</v>
      </c>
      <c r="L496">
        <v>2</v>
      </c>
      <c r="M496">
        <v>2008</v>
      </c>
      <c r="N496">
        <f t="shared" ref="N496:N517" si="38">B496*G496</f>
        <v>13.75</v>
      </c>
    </row>
    <row r="497" spans="1:14" ht="13.5" x14ac:dyDescent="0.25">
      <c r="A497" s="1">
        <v>0</v>
      </c>
      <c r="B497">
        <v>6.5</v>
      </c>
      <c r="C497">
        <v>0</v>
      </c>
      <c r="D497">
        <v>29</v>
      </c>
      <c r="E497">
        <v>1</v>
      </c>
      <c r="F497">
        <v>6</v>
      </c>
      <c r="G497">
        <v>1.8</v>
      </c>
      <c r="H497">
        <v>-50</v>
      </c>
      <c r="I497">
        <v>45</v>
      </c>
      <c r="K497">
        <v>1</v>
      </c>
      <c r="L497">
        <v>3</v>
      </c>
      <c r="M497">
        <v>2008</v>
      </c>
      <c r="N497">
        <f t="shared" si="38"/>
        <v>11.700000000000001</v>
      </c>
    </row>
    <row r="498" spans="1:14" ht="13.5" x14ac:dyDescent="0.25">
      <c r="A498" s="1">
        <v>1</v>
      </c>
      <c r="B498">
        <v>6.5</v>
      </c>
      <c r="C498">
        <v>0</v>
      </c>
      <c r="D498">
        <v>7</v>
      </c>
      <c r="E498">
        <v>1</v>
      </c>
      <c r="F498">
        <v>13</v>
      </c>
      <c r="G498">
        <v>4.3</v>
      </c>
      <c r="H498">
        <v>-130</v>
      </c>
      <c r="I498">
        <v>50</v>
      </c>
      <c r="K498">
        <v>2</v>
      </c>
      <c r="L498">
        <v>4</v>
      </c>
      <c r="M498">
        <v>2008</v>
      </c>
      <c r="N498">
        <f t="shared" si="38"/>
        <v>27.95</v>
      </c>
    </row>
    <row r="499" spans="1:14" ht="13.5" x14ac:dyDescent="0.25">
      <c r="A499" s="1">
        <v>1</v>
      </c>
      <c r="B499">
        <v>5.5</v>
      </c>
      <c r="C499">
        <v>0</v>
      </c>
      <c r="D499">
        <v>19</v>
      </c>
      <c r="E499">
        <v>1</v>
      </c>
      <c r="F499">
        <v>24</v>
      </c>
      <c r="G499">
        <v>2.72</v>
      </c>
      <c r="H499">
        <v>150</v>
      </c>
      <c r="I499">
        <v>45</v>
      </c>
      <c r="K499">
        <v>2</v>
      </c>
      <c r="L499">
        <v>4</v>
      </c>
      <c r="M499">
        <v>2008</v>
      </c>
      <c r="N499">
        <f t="shared" si="38"/>
        <v>14.96</v>
      </c>
    </row>
    <row r="500" spans="1:14" ht="13.5" x14ac:dyDescent="0.25">
      <c r="A500" s="1">
        <v>1</v>
      </c>
      <c r="B500">
        <v>5</v>
      </c>
      <c r="C500">
        <v>0</v>
      </c>
      <c r="D500">
        <v>28</v>
      </c>
      <c r="E500">
        <v>0</v>
      </c>
      <c r="F500">
        <v>3</v>
      </c>
      <c r="G500">
        <v>3.27</v>
      </c>
      <c r="H500">
        <v>-170</v>
      </c>
      <c r="I500">
        <v>45</v>
      </c>
      <c r="K500">
        <v>2</v>
      </c>
      <c r="L500">
        <v>4</v>
      </c>
      <c r="M500">
        <v>2008</v>
      </c>
      <c r="N500">
        <f t="shared" si="38"/>
        <v>16.350000000000001</v>
      </c>
    </row>
    <row r="501" spans="1:14" ht="13.5" x14ac:dyDescent="0.25">
      <c r="A501" s="1">
        <v>1</v>
      </c>
      <c r="B501">
        <v>21</v>
      </c>
      <c r="C501">
        <v>0</v>
      </c>
      <c r="D501">
        <v>12</v>
      </c>
      <c r="E501">
        <v>0</v>
      </c>
      <c r="F501">
        <v>2</v>
      </c>
      <c r="G501">
        <v>2.8</v>
      </c>
      <c r="H501">
        <v>150</v>
      </c>
      <c r="I501">
        <v>37.5</v>
      </c>
      <c r="K501">
        <v>2</v>
      </c>
      <c r="L501">
        <v>5</v>
      </c>
      <c r="M501">
        <v>2008</v>
      </c>
      <c r="N501">
        <f t="shared" si="38"/>
        <v>58.8</v>
      </c>
    </row>
    <row r="502" spans="1:14" ht="13.5" x14ac:dyDescent="0.25">
      <c r="A502" s="1">
        <v>1</v>
      </c>
      <c r="B502">
        <v>6</v>
      </c>
      <c r="C502">
        <v>0</v>
      </c>
      <c r="D502">
        <v>15</v>
      </c>
      <c r="E502">
        <v>0</v>
      </c>
      <c r="F502">
        <v>21</v>
      </c>
      <c r="G502">
        <v>1.61</v>
      </c>
      <c r="H502">
        <v>-110</v>
      </c>
      <c r="I502">
        <v>45</v>
      </c>
      <c r="K502">
        <v>2</v>
      </c>
      <c r="L502">
        <v>5</v>
      </c>
      <c r="M502">
        <v>2008</v>
      </c>
      <c r="N502">
        <f t="shared" si="38"/>
        <v>9.66</v>
      </c>
    </row>
    <row r="503" spans="1:14" ht="13.5" x14ac:dyDescent="0.25">
      <c r="A503" s="1">
        <v>2</v>
      </c>
      <c r="B503">
        <v>7</v>
      </c>
      <c r="C503">
        <v>0</v>
      </c>
      <c r="D503">
        <v>21</v>
      </c>
      <c r="E503">
        <v>0</v>
      </c>
      <c r="F503">
        <v>28</v>
      </c>
      <c r="G503">
        <v>1.63</v>
      </c>
      <c r="H503">
        <v>30</v>
      </c>
      <c r="I503">
        <v>35</v>
      </c>
      <c r="K503">
        <v>2</v>
      </c>
      <c r="L503">
        <v>5</v>
      </c>
      <c r="M503">
        <v>2008</v>
      </c>
      <c r="N503">
        <f t="shared" si="38"/>
        <v>11.41</v>
      </c>
    </row>
    <row r="504" spans="1:14" ht="13.5" x14ac:dyDescent="0.25">
      <c r="A504" s="1">
        <v>0</v>
      </c>
      <c r="B504">
        <v>7</v>
      </c>
      <c r="C504">
        <v>0</v>
      </c>
      <c r="D504">
        <v>1</v>
      </c>
      <c r="E504">
        <v>0</v>
      </c>
      <c r="F504">
        <v>8</v>
      </c>
      <c r="G504">
        <v>2.14</v>
      </c>
      <c r="H504">
        <v>20</v>
      </c>
      <c r="I504">
        <v>47.5</v>
      </c>
      <c r="K504">
        <v>2</v>
      </c>
      <c r="L504">
        <v>6</v>
      </c>
      <c r="M504">
        <v>2008</v>
      </c>
      <c r="N504">
        <f t="shared" si="38"/>
        <v>14.98</v>
      </c>
    </row>
    <row r="505" spans="1:14" ht="13.5" x14ac:dyDescent="0.25">
      <c r="A505" s="1">
        <v>2</v>
      </c>
      <c r="B505">
        <v>8</v>
      </c>
      <c r="C505">
        <v>0</v>
      </c>
      <c r="D505">
        <v>2</v>
      </c>
      <c r="E505">
        <v>0</v>
      </c>
      <c r="F505">
        <v>10</v>
      </c>
      <c r="G505">
        <v>2.1800000000000002</v>
      </c>
      <c r="H505">
        <v>110</v>
      </c>
      <c r="I505">
        <v>35</v>
      </c>
      <c r="K505">
        <v>2</v>
      </c>
      <c r="L505">
        <v>6</v>
      </c>
      <c r="M505">
        <v>2008</v>
      </c>
      <c r="N505">
        <f t="shared" si="38"/>
        <v>17.440000000000001</v>
      </c>
    </row>
    <row r="506" spans="1:14" ht="13.5" x14ac:dyDescent="0.25">
      <c r="A506" s="1">
        <v>1</v>
      </c>
      <c r="B506">
        <v>5</v>
      </c>
      <c r="C506">
        <v>0</v>
      </c>
      <c r="D506">
        <v>17</v>
      </c>
      <c r="E506">
        <v>0</v>
      </c>
      <c r="F506">
        <v>22</v>
      </c>
      <c r="G506">
        <v>1.58</v>
      </c>
      <c r="H506">
        <v>150</v>
      </c>
      <c r="I506">
        <v>40</v>
      </c>
      <c r="K506">
        <v>2</v>
      </c>
      <c r="L506">
        <v>6</v>
      </c>
      <c r="M506">
        <v>2008</v>
      </c>
      <c r="N506">
        <f t="shared" si="38"/>
        <v>7.9</v>
      </c>
    </row>
    <row r="507" spans="1:14" ht="13.5" x14ac:dyDescent="0.25">
      <c r="A507" s="1">
        <v>1</v>
      </c>
      <c r="B507">
        <v>6.5</v>
      </c>
      <c r="C507">
        <v>1</v>
      </c>
      <c r="D507">
        <v>23</v>
      </c>
      <c r="E507">
        <v>0</v>
      </c>
      <c r="F507">
        <v>30</v>
      </c>
      <c r="G507">
        <v>2.83</v>
      </c>
      <c r="H507">
        <v>-150</v>
      </c>
      <c r="I507">
        <v>45</v>
      </c>
      <c r="K507">
        <v>2</v>
      </c>
      <c r="L507">
        <v>6</v>
      </c>
      <c r="M507">
        <v>2008</v>
      </c>
      <c r="N507">
        <f t="shared" si="38"/>
        <v>18.395</v>
      </c>
    </row>
    <row r="508" spans="1:14" ht="13.5" x14ac:dyDescent="0.25">
      <c r="A508" s="1">
        <v>1</v>
      </c>
      <c r="B508">
        <v>7</v>
      </c>
      <c r="C508">
        <v>1</v>
      </c>
      <c r="D508">
        <v>2</v>
      </c>
      <c r="E508">
        <v>1</v>
      </c>
      <c r="F508">
        <v>9</v>
      </c>
      <c r="G508">
        <v>3.53</v>
      </c>
      <c r="H508">
        <v>-170</v>
      </c>
      <c r="I508">
        <v>55</v>
      </c>
      <c r="K508">
        <v>3</v>
      </c>
      <c r="L508">
        <v>7</v>
      </c>
      <c r="M508">
        <v>2008</v>
      </c>
      <c r="N508">
        <f t="shared" si="38"/>
        <v>24.709999999999997</v>
      </c>
    </row>
    <row r="509" spans="1:14" ht="13.5" x14ac:dyDescent="0.25">
      <c r="A509" s="1">
        <v>1</v>
      </c>
      <c r="B509">
        <v>6</v>
      </c>
      <c r="C509">
        <v>0</v>
      </c>
      <c r="D509">
        <v>18</v>
      </c>
      <c r="E509">
        <v>0</v>
      </c>
      <c r="F509">
        <v>24</v>
      </c>
      <c r="G509">
        <v>4.3899999999999997</v>
      </c>
      <c r="H509">
        <v>-90</v>
      </c>
      <c r="I509">
        <v>50</v>
      </c>
      <c r="K509">
        <v>3</v>
      </c>
      <c r="L509">
        <v>7</v>
      </c>
      <c r="M509">
        <v>2008</v>
      </c>
      <c r="N509">
        <f t="shared" si="38"/>
        <v>26.339999999999996</v>
      </c>
    </row>
    <row r="510" spans="1:14" ht="13.5" x14ac:dyDescent="0.25">
      <c r="A510" s="1">
        <v>1</v>
      </c>
      <c r="B510">
        <v>9.5</v>
      </c>
      <c r="C510">
        <v>1</v>
      </c>
      <c r="D510">
        <v>19</v>
      </c>
      <c r="E510">
        <v>0</v>
      </c>
      <c r="F510">
        <v>29</v>
      </c>
      <c r="G510">
        <v>2.68</v>
      </c>
      <c r="H510">
        <v>-160</v>
      </c>
      <c r="I510">
        <v>40</v>
      </c>
      <c r="K510">
        <v>3</v>
      </c>
      <c r="L510">
        <v>7</v>
      </c>
      <c r="M510">
        <v>2008</v>
      </c>
      <c r="N510">
        <f t="shared" si="38"/>
        <v>25.46</v>
      </c>
    </row>
    <row r="511" spans="1:14" ht="13.5" x14ac:dyDescent="0.25">
      <c r="A511" s="1">
        <v>1</v>
      </c>
      <c r="B511">
        <v>7.5</v>
      </c>
      <c r="C511">
        <v>1</v>
      </c>
      <c r="D511">
        <v>30</v>
      </c>
      <c r="E511">
        <v>0</v>
      </c>
      <c r="F511">
        <v>7</v>
      </c>
      <c r="G511">
        <v>3.73</v>
      </c>
      <c r="H511">
        <v>-180</v>
      </c>
      <c r="I511">
        <v>52.5</v>
      </c>
      <c r="K511">
        <v>3</v>
      </c>
      <c r="L511">
        <v>8</v>
      </c>
      <c r="M511">
        <v>2008</v>
      </c>
      <c r="N511">
        <f t="shared" si="38"/>
        <v>27.975000000000001</v>
      </c>
    </row>
    <row r="512" spans="1:14" ht="13.5" x14ac:dyDescent="0.25">
      <c r="A512" s="1">
        <v>1</v>
      </c>
      <c r="B512">
        <v>6</v>
      </c>
      <c r="C512">
        <v>0</v>
      </c>
      <c r="D512">
        <v>1</v>
      </c>
      <c r="E512">
        <v>0</v>
      </c>
      <c r="F512">
        <v>7</v>
      </c>
      <c r="G512">
        <v>3.62</v>
      </c>
      <c r="H512">
        <v>-80</v>
      </c>
      <c r="I512">
        <v>55</v>
      </c>
      <c r="K512">
        <v>3</v>
      </c>
      <c r="L512">
        <v>8</v>
      </c>
      <c r="M512">
        <v>2008</v>
      </c>
      <c r="N512">
        <f t="shared" si="38"/>
        <v>21.72</v>
      </c>
    </row>
    <row r="513" spans="1:33" ht="13.5" x14ac:dyDescent="0.25">
      <c r="A513" s="1">
        <v>1</v>
      </c>
      <c r="B513">
        <v>8</v>
      </c>
      <c r="C513">
        <v>0</v>
      </c>
      <c r="D513">
        <v>8</v>
      </c>
      <c r="E513">
        <v>0</v>
      </c>
      <c r="F513">
        <v>16</v>
      </c>
      <c r="G513">
        <v>2.97</v>
      </c>
      <c r="H513">
        <v>-130</v>
      </c>
      <c r="I513">
        <v>45</v>
      </c>
      <c r="K513">
        <v>3</v>
      </c>
      <c r="L513">
        <v>8</v>
      </c>
      <c r="M513">
        <v>2008</v>
      </c>
      <c r="N513">
        <f t="shared" si="38"/>
        <v>23.76</v>
      </c>
    </row>
    <row r="514" spans="1:33" ht="13.5" x14ac:dyDescent="0.25">
      <c r="A514" s="1">
        <v>2</v>
      </c>
      <c r="B514">
        <v>5.5</v>
      </c>
      <c r="C514">
        <v>1</v>
      </c>
      <c r="D514">
        <v>17</v>
      </c>
      <c r="E514">
        <v>0</v>
      </c>
      <c r="F514">
        <v>23</v>
      </c>
      <c r="G514">
        <v>2.25</v>
      </c>
      <c r="H514">
        <v>70</v>
      </c>
      <c r="I514">
        <v>35</v>
      </c>
      <c r="K514">
        <v>3</v>
      </c>
      <c r="L514">
        <v>8</v>
      </c>
      <c r="M514">
        <v>2008</v>
      </c>
      <c r="N514">
        <f t="shared" si="38"/>
        <v>12.375</v>
      </c>
    </row>
    <row r="515" spans="1:33" ht="13.5" x14ac:dyDescent="0.25">
      <c r="A515" s="1">
        <v>1</v>
      </c>
      <c r="B515">
        <v>6.5</v>
      </c>
      <c r="C515">
        <v>0</v>
      </c>
      <c r="D515">
        <v>27</v>
      </c>
      <c r="E515">
        <v>1</v>
      </c>
      <c r="F515">
        <v>2</v>
      </c>
      <c r="G515">
        <v>3.16</v>
      </c>
      <c r="H515">
        <v>140</v>
      </c>
      <c r="I515">
        <v>35</v>
      </c>
      <c r="K515">
        <v>3</v>
      </c>
      <c r="L515">
        <v>8</v>
      </c>
      <c r="M515">
        <v>2008</v>
      </c>
      <c r="N515">
        <f t="shared" si="38"/>
        <v>20.54</v>
      </c>
      <c r="S515">
        <v>2</v>
      </c>
      <c r="T515">
        <f>AVERAGE(B497,B504)</f>
        <v>6.75</v>
      </c>
      <c r="U515">
        <f>SUM(N497,N504)/SUM(B497,B504)</f>
        <v>1.9762962962962962</v>
      </c>
    </row>
    <row r="516" spans="1:33" ht="13.5" x14ac:dyDescent="0.25">
      <c r="A516" s="1">
        <v>1</v>
      </c>
      <c r="B516">
        <v>6.5</v>
      </c>
      <c r="C516">
        <v>0</v>
      </c>
      <c r="D516">
        <v>13</v>
      </c>
      <c r="E516">
        <v>1</v>
      </c>
      <c r="F516">
        <v>19</v>
      </c>
      <c r="G516">
        <v>2.52</v>
      </c>
      <c r="H516">
        <v>160</v>
      </c>
      <c r="I516">
        <v>37.5</v>
      </c>
      <c r="K516">
        <v>4</v>
      </c>
      <c r="L516">
        <v>11</v>
      </c>
      <c r="M516">
        <v>2008</v>
      </c>
      <c r="N516">
        <f t="shared" si="38"/>
        <v>16.38</v>
      </c>
      <c r="S516">
        <v>16</v>
      </c>
      <c r="T516">
        <f>AVERAGE(B498:B502,B506:B513,B515:B517)</f>
        <v>7.53125</v>
      </c>
      <c r="U516">
        <f>SUM(N498:N502,N506:N513,N515:N517)/SUM(B498:B502,B506:B513,B515:B517)</f>
        <v>2.9472199170124487</v>
      </c>
    </row>
    <row r="517" spans="1:33" ht="13.5" x14ac:dyDescent="0.25">
      <c r="A517" s="1">
        <v>1</v>
      </c>
      <c r="B517">
        <v>8</v>
      </c>
      <c r="C517">
        <v>0</v>
      </c>
      <c r="D517">
        <v>11</v>
      </c>
      <c r="E517">
        <v>0</v>
      </c>
      <c r="F517">
        <v>19</v>
      </c>
      <c r="G517">
        <v>1.78</v>
      </c>
      <c r="H517">
        <v>-150</v>
      </c>
      <c r="I517">
        <v>45</v>
      </c>
      <c r="K517">
        <v>4</v>
      </c>
      <c r="L517">
        <v>12</v>
      </c>
      <c r="M517">
        <v>2008</v>
      </c>
      <c r="N517">
        <f t="shared" si="38"/>
        <v>14.24</v>
      </c>
      <c r="O517">
        <v>31.5</v>
      </c>
      <c r="P517">
        <v>22</v>
      </c>
      <c r="Q517">
        <f>AVERAGE(B496:B517)</f>
        <v>7.25</v>
      </c>
      <c r="R517">
        <f>SUM(N496:N517)/SUM(B496:B517)</f>
        <v>2.7385266457680251</v>
      </c>
      <c r="S517">
        <v>4</v>
      </c>
      <c r="T517">
        <f>AVERAGE(B496,B503,B505,B514)</f>
        <v>6.375</v>
      </c>
      <c r="U517">
        <f>SUM(N496,N503,N505,N514)/SUM(B496,B503,B505,B514)</f>
        <v>2.1558823529411764</v>
      </c>
      <c r="V517">
        <v>2</v>
      </c>
      <c r="W517">
        <f>AVERAGE(B496:B497)</f>
        <v>5.75</v>
      </c>
      <c r="X517">
        <f>SUM(N496:N497)/SUM(B496:B497)</f>
        <v>2.2130434782608699</v>
      </c>
      <c r="Y517">
        <v>10</v>
      </c>
      <c r="Z517">
        <f>AVERAGE(B498:B507)</f>
        <v>7.75</v>
      </c>
      <c r="AA517">
        <f>SUM(N498:N507)/SUM(B498:B507)</f>
        <v>2.5528387096774194</v>
      </c>
      <c r="AB517">
        <v>8</v>
      </c>
      <c r="AC517">
        <f>AVERAGE(B508:B515)</f>
        <v>7</v>
      </c>
      <c r="AD517">
        <f>SUM(N508:N515)/SUM(B508:B515)</f>
        <v>3.2657142857142851</v>
      </c>
      <c r="AE517">
        <v>2</v>
      </c>
      <c r="AF517">
        <f>AVERAGE(B516:B517)</f>
        <v>7.25</v>
      </c>
      <c r="AG517">
        <f>SUM(N516:N517)/SUM(B516:B517)</f>
        <v>2.1117241379310343</v>
      </c>
    </row>
    <row r="518" spans="1:33" ht="13.5" x14ac:dyDescent="0.25">
      <c r="A518" s="1"/>
      <c r="P518">
        <f>SUM(B496:B517)</f>
        <v>159.5</v>
      </c>
      <c r="S518">
        <v>7</v>
      </c>
      <c r="T518">
        <f>AVERAGE(B498,B502,B507,B509,B510,B513,B517)</f>
        <v>7.2142857142857144</v>
      </c>
      <c r="U518">
        <f>SUM(N498,N502,N507,N509,N510,N513,N517)/SUM(B498,B502,B507,B509,B510,B513,B517)</f>
        <v>2.8872277227722773</v>
      </c>
    </row>
    <row r="519" spans="1:33" ht="13.5" x14ac:dyDescent="0.25">
      <c r="A519" s="1">
        <v>2</v>
      </c>
      <c r="B519">
        <v>6</v>
      </c>
      <c r="C519">
        <v>1</v>
      </c>
      <c r="D519">
        <v>27</v>
      </c>
      <c r="E519">
        <v>1</v>
      </c>
      <c r="F519">
        <v>2</v>
      </c>
      <c r="G519">
        <v>3.77</v>
      </c>
      <c r="H519">
        <v>70</v>
      </c>
      <c r="I519">
        <v>50</v>
      </c>
      <c r="K519">
        <v>1</v>
      </c>
      <c r="L519">
        <v>1</v>
      </c>
      <c r="M519">
        <v>2009</v>
      </c>
      <c r="N519">
        <f t="shared" ref="N519:N537" si="39">B519*G519</f>
        <v>22.62</v>
      </c>
    </row>
    <row r="520" spans="1:33" ht="13.5" x14ac:dyDescent="0.25">
      <c r="A520" s="1">
        <v>1</v>
      </c>
      <c r="B520">
        <v>6</v>
      </c>
      <c r="C520">
        <v>0</v>
      </c>
      <c r="D520">
        <v>24</v>
      </c>
      <c r="E520">
        <v>0</v>
      </c>
      <c r="F520">
        <v>30</v>
      </c>
      <c r="G520">
        <v>2.76</v>
      </c>
      <c r="H520">
        <v>180</v>
      </c>
      <c r="I520">
        <v>35</v>
      </c>
      <c r="K520">
        <v>2</v>
      </c>
      <c r="L520">
        <v>4</v>
      </c>
      <c r="M520">
        <v>2009</v>
      </c>
      <c r="N520">
        <f t="shared" si="39"/>
        <v>16.559999999999999</v>
      </c>
    </row>
    <row r="521" spans="1:33" ht="13.5" x14ac:dyDescent="0.25">
      <c r="A521" s="1">
        <v>1</v>
      </c>
      <c r="B521">
        <v>19.5</v>
      </c>
      <c r="C521">
        <v>0</v>
      </c>
      <c r="D521">
        <v>5</v>
      </c>
      <c r="E521">
        <v>1</v>
      </c>
      <c r="F521">
        <v>24</v>
      </c>
      <c r="G521">
        <v>3.58</v>
      </c>
      <c r="H521">
        <v>-150</v>
      </c>
      <c r="I521">
        <v>40</v>
      </c>
      <c r="K521">
        <v>2</v>
      </c>
      <c r="L521">
        <v>5</v>
      </c>
      <c r="M521">
        <v>2009</v>
      </c>
      <c r="N521">
        <f t="shared" si="39"/>
        <v>69.81</v>
      </c>
    </row>
    <row r="522" spans="1:33" ht="13.5" x14ac:dyDescent="0.25">
      <c r="A522" s="1">
        <v>2</v>
      </c>
      <c r="B522">
        <v>11</v>
      </c>
      <c r="C522">
        <v>0</v>
      </c>
      <c r="D522">
        <v>17</v>
      </c>
      <c r="E522">
        <v>0</v>
      </c>
      <c r="F522">
        <v>28</v>
      </c>
      <c r="G522">
        <v>2.62</v>
      </c>
      <c r="H522">
        <v>130</v>
      </c>
      <c r="I522">
        <v>35</v>
      </c>
      <c r="K522">
        <v>2</v>
      </c>
      <c r="L522">
        <v>5</v>
      </c>
      <c r="M522">
        <v>2009</v>
      </c>
      <c r="N522">
        <f t="shared" si="39"/>
        <v>28.82</v>
      </c>
    </row>
    <row r="523" spans="1:33" ht="13.5" x14ac:dyDescent="0.25">
      <c r="A523" s="1">
        <v>2</v>
      </c>
      <c r="B523">
        <v>5</v>
      </c>
      <c r="C523">
        <v>0</v>
      </c>
      <c r="D523">
        <v>27</v>
      </c>
      <c r="E523">
        <v>1</v>
      </c>
      <c r="F523">
        <v>1</v>
      </c>
      <c r="G523">
        <v>2.65</v>
      </c>
      <c r="H523">
        <v>120</v>
      </c>
      <c r="I523">
        <v>45</v>
      </c>
      <c r="K523">
        <v>2</v>
      </c>
      <c r="L523">
        <v>5</v>
      </c>
      <c r="M523">
        <v>2009</v>
      </c>
      <c r="N523">
        <f t="shared" si="39"/>
        <v>13.25</v>
      </c>
    </row>
    <row r="524" spans="1:33" ht="13.5" x14ac:dyDescent="0.25">
      <c r="A524" s="1">
        <v>1</v>
      </c>
      <c r="B524">
        <v>18</v>
      </c>
      <c r="C524">
        <v>0</v>
      </c>
      <c r="D524">
        <v>2</v>
      </c>
      <c r="E524">
        <v>0</v>
      </c>
      <c r="F524">
        <v>20</v>
      </c>
      <c r="G524">
        <v>3.11</v>
      </c>
      <c r="H524">
        <v>160</v>
      </c>
      <c r="I524">
        <v>45</v>
      </c>
      <c r="K524">
        <v>2</v>
      </c>
      <c r="L524">
        <v>6</v>
      </c>
      <c r="M524">
        <v>2009</v>
      </c>
      <c r="N524">
        <f t="shared" si="39"/>
        <v>55.98</v>
      </c>
    </row>
    <row r="525" spans="1:33" ht="13.5" x14ac:dyDescent="0.25">
      <c r="A525" s="1">
        <v>1</v>
      </c>
      <c r="B525">
        <v>18</v>
      </c>
      <c r="C525">
        <v>0</v>
      </c>
      <c r="D525">
        <v>18</v>
      </c>
      <c r="E525">
        <v>0</v>
      </c>
      <c r="F525">
        <v>6</v>
      </c>
      <c r="G525">
        <v>3.74</v>
      </c>
      <c r="H525">
        <v>150</v>
      </c>
      <c r="I525">
        <v>40</v>
      </c>
      <c r="K525">
        <v>2</v>
      </c>
      <c r="L525">
        <v>6</v>
      </c>
      <c r="M525">
        <v>2009</v>
      </c>
      <c r="N525">
        <f t="shared" si="39"/>
        <v>67.320000000000007</v>
      </c>
    </row>
    <row r="526" spans="1:33" ht="13.5" x14ac:dyDescent="0.25">
      <c r="A526" s="1">
        <v>2</v>
      </c>
      <c r="B526">
        <v>9</v>
      </c>
      <c r="C526">
        <v>1</v>
      </c>
      <c r="D526">
        <v>4</v>
      </c>
      <c r="E526">
        <v>1</v>
      </c>
      <c r="F526">
        <v>13</v>
      </c>
      <c r="G526">
        <v>3.09</v>
      </c>
      <c r="H526">
        <v>130</v>
      </c>
      <c r="I526">
        <v>40</v>
      </c>
      <c r="K526">
        <v>3</v>
      </c>
      <c r="L526">
        <v>7</v>
      </c>
      <c r="M526">
        <v>2009</v>
      </c>
      <c r="N526">
        <f t="shared" si="39"/>
        <v>27.81</v>
      </c>
    </row>
    <row r="527" spans="1:33" ht="13.5" x14ac:dyDescent="0.25">
      <c r="A527" s="1">
        <v>1</v>
      </c>
      <c r="B527">
        <v>5</v>
      </c>
      <c r="C527">
        <v>0</v>
      </c>
      <c r="D527">
        <v>7</v>
      </c>
      <c r="E527">
        <v>0</v>
      </c>
      <c r="F527">
        <v>12</v>
      </c>
      <c r="G527">
        <v>2.52</v>
      </c>
      <c r="H527">
        <v>170</v>
      </c>
      <c r="I527">
        <v>45</v>
      </c>
      <c r="K527">
        <v>3</v>
      </c>
      <c r="L527">
        <v>8</v>
      </c>
      <c r="M527">
        <v>2009</v>
      </c>
      <c r="N527">
        <f t="shared" si="39"/>
        <v>12.6</v>
      </c>
    </row>
    <row r="528" spans="1:33" ht="13.5" x14ac:dyDescent="0.25">
      <c r="A528" s="1">
        <v>2</v>
      </c>
      <c r="B528">
        <v>7.5</v>
      </c>
      <c r="C528">
        <v>1</v>
      </c>
      <c r="D528">
        <v>17</v>
      </c>
      <c r="E528">
        <v>0</v>
      </c>
      <c r="F528">
        <v>25</v>
      </c>
      <c r="G528">
        <v>3.07</v>
      </c>
      <c r="H528">
        <v>50</v>
      </c>
      <c r="I528">
        <v>37.5</v>
      </c>
      <c r="K528">
        <v>3</v>
      </c>
      <c r="L528">
        <v>8</v>
      </c>
      <c r="M528">
        <v>2009</v>
      </c>
      <c r="N528">
        <f t="shared" si="39"/>
        <v>23.024999999999999</v>
      </c>
    </row>
    <row r="529" spans="1:33" ht="13.5" x14ac:dyDescent="0.25">
      <c r="A529" s="1">
        <v>1</v>
      </c>
      <c r="B529">
        <v>5</v>
      </c>
      <c r="C529">
        <v>0</v>
      </c>
      <c r="D529">
        <v>18</v>
      </c>
      <c r="E529">
        <v>0</v>
      </c>
      <c r="F529">
        <v>23</v>
      </c>
      <c r="G529">
        <v>3.96</v>
      </c>
      <c r="H529">
        <v>-160</v>
      </c>
      <c r="I529">
        <v>55</v>
      </c>
      <c r="K529">
        <v>3</v>
      </c>
      <c r="L529">
        <v>8</v>
      </c>
      <c r="M529">
        <v>2009</v>
      </c>
      <c r="N529">
        <f t="shared" si="39"/>
        <v>19.8</v>
      </c>
    </row>
    <row r="530" spans="1:33" ht="13.5" x14ac:dyDescent="0.25">
      <c r="A530" s="1">
        <v>1</v>
      </c>
      <c r="B530">
        <v>10.5</v>
      </c>
      <c r="C530">
        <v>1</v>
      </c>
      <c r="D530">
        <v>20</v>
      </c>
      <c r="E530">
        <v>0</v>
      </c>
      <c r="F530">
        <v>31</v>
      </c>
      <c r="G530">
        <v>2.82</v>
      </c>
      <c r="H530">
        <v>170</v>
      </c>
      <c r="I530">
        <v>45</v>
      </c>
      <c r="K530">
        <v>3</v>
      </c>
      <c r="L530">
        <v>8</v>
      </c>
      <c r="M530">
        <v>2009</v>
      </c>
      <c r="N530">
        <f t="shared" si="39"/>
        <v>29.61</v>
      </c>
    </row>
    <row r="531" spans="1:33" ht="13.5" x14ac:dyDescent="0.25">
      <c r="A531" s="1">
        <v>1</v>
      </c>
      <c r="B531">
        <v>8.5</v>
      </c>
      <c r="C531">
        <v>0</v>
      </c>
      <c r="D531">
        <v>4</v>
      </c>
      <c r="E531">
        <v>1</v>
      </c>
      <c r="F531">
        <v>12</v>
      </c>
      <c r="G531">
        <v>2.29</v>
      </c>
      <c r="H531">
        <v>170</v>
      </c>
      <c r="I531">
        <v>45</v>
      </c>
      <c r="K531">
        <v>3</v>
      </c>
      <c r="L531">
        <v>9</v>
      </c>
      <c r="M531">
        <v>2009</v>
      </c>
      <c r="N531">
        <f t="shared" si="39"/>
        <v>19.465</v>
      </c>
    </row>
    <row r="532" spans="1:33" ht="13.5" x14ac:dyDescent="0.25">
      <c r="A532" s="1">
        <v>1</v>
      </c>
      <c r="B532">
        <v>9</v>
      </c>
      <c r="C532">
        <v>0</v>
      </c>
      <c r="D532">
        <v>27</v>
      </c>
      <c r="E532">
        <v>0</v>
      </c>
      <c r="F532">
        <v>6</v>
      </c>
      <c r="G532">
        <v>2.5099999999999998</v>
      </c>
      <c r="H532">
        <v>-150</v>
      </c>
      <c r="I532">
        <v>37.5</v>
      </c>
      <c r="K532">
        <v>4</v>
      </c>
      <c r="L532">
        <v>10</v>
      </c>
      <c r="M532">
        <v>2009</v>
      </c>
      <c r="N532">
        <f t="shared" si="39"/>
        <v>22.589999999999996</v>
      </c>
    </row>
    <row r="533" spans="1:33" ht="13.5" x14ac:dyDescent="0.25">
      <c r="A533" s="1">
        <v>1</v>
      </c>
      <c r="B533">
        <v>7.5</v>
      </c>
      <c r="C533">
        <v>1</v>
      </c>
      <c r="D533">
        <v>8</v>
      </c>
      <c r="E533">
        <v>0</v>
      </c>
      <c r="F533">
        <v>16</v>
      </c>
      <c r="G533">
        <v>3.38</v>
      </c>
      <c r="H533">
        <v>-130</v>
      </c>
      <c r="I533">
        <v>40</v>
      </c>
      <c r="K533">
        <v>4</v>
      </c>
      <c r="L533">
        <v>10</v>
      </c>
      <c r="M533">
        <v>2009</v>
      </c>
      <c r="N533">
        <f t="shared" si="39"/>
        <v>25.349999999999998</v>
      </c>
    </row>
    <row r="534" spans="1:33" ht="13.5" x14ac:dyDescent="0.25">
      <c r="A534" s="1">
        <v>1</v>
      </c>
      <c r="B534">
        <v>9</v>
      </c>
      <c r="C534">
        <v>0</v>
      </c>
      <c r="D534">
        <v>17</v>
      </c>
      <c r="E534">
        <v>0</v>
      </c>
      <c r="F534">
        <v>26</v>
      </c>
      <c r="G534">
        <v>1.86</v>
      </c>
      <c r="H534">
        <v>-160</v>
      </c>
      <c r="I534">
        <v>40</v>
      </c>
      <c r="K534">
        <v>4</v>
      </c>
      <c r="L534">
        <v>10</v>
      </c>
      <c r="M534">
        <v>2009</v>
      </c>
      <c r="N534">
        <f t="shared" si="39"/>
        <v>16.740000000000002</v>
      </c>
    </row>
    <row r="535" spans="1:33" ht="13.5" x14ac:dyDescent="0.25">
      <c r="A535" s="1">
        <v>1</v>
      </c>
      <c r="B535">
        <v>14</v>
      </c>
      <c r="C535">
        <v>0</v>
      </c>
      <c r="D535">
        <v>28</v>
      </c>
      <c r="E535">
        <v>0</v>
      </c>
      <c r="F535">
        <v>11</v>
      </c>
      <c r="G535">
        <v>2.62</v>
      </c>
      <c r="H535">
        <v>-130</v>
      </c>
      <c r="I535">
        <v>42.5</v>
      </c>
      <c r="K535">
        <v>4</v>
      </c>
      <c r="L535">
        <v>11</v>
      </c>
      <c r="M535">
        <v>2009</v>
      </c>
      <c r="N535">
        <f t="shared" si="39"/>
        <v>36.68</v>
      </c>
      <c r="S535">
        <v>1</v>
      </c>
      <c r="T535">
        <f>AVERAGE(B537)</f>
        <v>5</v>
      </c>
      <c r="U535">
        <f>SUM(N537)/SUM(B537)</f>
        <v>3.16</v>
      </c>
    </row>
    <row r="536" spans="1:33" ht="13.5" x14ac:dyDescent="0.25">
      <c r="A536" s="1">
        <v>1</v>
      </c>
      <c r="B536">
        <v>11</v>
      </c>
      <c r="C536">
        <v>0</v>
      </c>
      <c r="D536">
        <v>13</v>
      </c>
      <c r="E536">
        <v>0</v>
      </c>
      <c r="F536">
        <v>24</v>
      </c>
      <c r="G536">
        <v>2.66</v>
      </c>
      <c r="H536">
        <v>-130</v>
      </c>
      <c r="I536">
        <v>45</v>
      </c>
      <c r="K536">
        <v>4</v>
      </c>
      <c r="L536">
        <v>11</v>
      </c>
      <c r="M536">
        <v>2009</v>
      </c>
      <c r="N536">
        <f t="shared" si="39"/>
        <v>29.26</v>
      </c>
      <c r="S536">
        <v>13</v>
      </c>
      <c r="T536">
        <f>AVERAGE(B520:B521,B524:B525,B527,B529:B536)</f>
        <v>10.846153846153847</v>
      </c>
      <c r="U536">
        <f>SUM(N520:N521,N524:N525,N527,N529:N536)/SUM(B520:B521,B524:B525,B527,B529:B536)</f>
        <v>2.9912411347517729</v>
      </c>
    </row>
    <row r="537" spans="1:33" ht="13.5" x14ac:dyDescent="0.25">
      <c r="A537" s="1">
        <v>0</v>
      </c>
      <c r="B537">
        <v>5</v>
      </c>
      <c r="C537">
        <v>1</v>
      </c>
      <c r="D537">
        <v>1</v>
      </c>
      <c r="E537">
        <v>1</v>
      </c>
      <c r="F537">
        <v>6</v>
      </c>
      <c r="G537">
        <v>3.16</v>
      </c>
      <c r="H537">
        <v>-20</v>
      </c>
      <c r="I537">
        <v>45</v>
      </c>
      <c r="J537">
        <v>3005</v>
      </c>
      <c r="K537">
        <v>4</v>
      </c>
      <c r="L537">
        <v>12</v>
      </c>
      <c r="M537">
        <v>2009</v>
      </c>
      <c r="N537">
        <f t="shared" si="39"/>
        <v>15.8</v>
      </c>
      <c r="O537">
        <v>19</v>
      </c>
      <c r="P537">
        <v>19</v>
      </c>
      <c r="Q537">
        <f>AVERAGE(B519:B537)</f>
        <v>9.7105263157894743</v>
      </c>
      <c r="R537">
        <f>SUM(N519:N537)/SUM(B519:B537)</f>
        <v>2.9977777777777779</v>
      </c>
      <c r="S537">
        <v>5</v>
      </c>
      <c r="T537">
        <f>AVERAGE(B519,B522,B523,B526,B528)</f>
        <v>7.7</v>
      </c>
      <c r="U537">
        <f>SUM(N516,N523,N525,N534)/SUM(B516,B523,B525,B534)</f>
        <v>2.952987012987013</v>
      </c>
      <c r="V537">
        <v>1</v>
      </c>
      <c r="W537">
        <f>AVERAGE(B519)</f>
        <v>6</v>
      </c>
      <c r="X537">
        <f>SUM(N519)/SUM(B519)</f>
        <v>3.77</v>
      </c>
      <c r="Y537">
        <v>6</v>
      </c>
      <c r="Z537">
        <f>AVERAGE(B520:B525)</f>
        <v>12.916666666666666</v>
      </c>
      <c r="AA537">
        <f>SUM(N520:N525)/SUM(B520:B525)</f>
        <v>3.2482580645161292</v>
      </c>
      <c r="AB537">
        <v>6</v>
      </c>
      <c r="AC537">
        <f>AVERAGE(B526:B531)</f>
        <v>7.583333333333333</v>
      </c>
      <c r="AD537">
        <f>SUM(N526:N531)/SUM(B526:B531)</f>
        <v>2.9079120879120879</v>
      </c>
      <c r="AE537">
        <v>6</v>
      </c>
      <c r="AF537">
        <f>AVERAGE(B532:B537)</f>
        <v>9.25</v>
      </c>
      <c r="AG537">
        <f>SUM(N532:N537)/SUM(B532:B537)</f>
        <v>2.6381981981981983</v>
      </c>
    </row>
    <row r="538" spans="1:33" ht="13.5" x14ac:dyDescent="0.25">
      <c r="A538" s="1"/>
      <c r="P538">
        <f>SUM(B519:B537)</f>
        <v>184.5</v>
      </c>
      <c r="S538">
        <v>7</v>
      </c>
      <c r="T538">
        <f>AVERAGE(B521,B529,B532:B536)</f>
        <v>10.714285714285714</v>
      </c>
      <c r="U538">
        <f>SUM(N521,N529,N532:N536)/SUM(B521,B529,B532:B536)</f>
        <v>2.9363999999999999</v>
      </c>
    </row>
    <row r="539" spans="1:33" ht="13.5" x14ac:dyDescent="0.25">
      <c r="A539" s="1">
        <v>1</v>
      </c>
      <c r="B539">
        <v>6</v>
      </c>
      <c r="C539">
        <v>0</v>
      </c>
      <c r="D539">
        <v>12</v>
      </c>
      <c r="E539">
        <v>0</v>
      </c>
      <c r="F539">
        <v>18</v>
      </c>
      <c r="G539">
        <v>2.29</v>
      </c>
      <c r="H539">
        <v>-160</v>
      </c>
      <c r="I539">
        <v>45</v>
      </c>
      <c r="K539">
        <v>1</v>
      </c>
      <c r="L539">
        <v>1</v>
      </c>
      <c r="M539">
        <v>2010</v>
      </c>
      <c r="N539">
        <f t="shared" ref="N539:N553" si="40">B539*G539</f>
        <v>13.74</v>
      </c>
    </row>
    <row r="540" spans="1:33" ht="13.5" x14ac:dyDescent="0.25">
      <c r="A540" s="1">
        <v>1</v>
      </c>
      <c r="B540">
        <v>9</v>
      </c>
      <c r="C540">
        <v>1</v>
      </c>
      <c r="D540">
        <v>16</v>
      </c>
      <c r="E540">
        <v>1</v>
      </c>
      <c r="F540">
        <v>25</v>
      </c>
      <c r="G540">
        <v>3.88</v>
      </c>
      <c r="H540">
        <v>170</v>
      </c>
      <c r="I540">
        <v>50</v>
      </c>
      <c r="K540">
        <v>1</v>
      </c>
      <c r="L540">
        <v>1</v>
      </c>
      <c r="M540">
        <v>2010</v>
      </c>
      <c r="N540">
        <f t="shared" si="40"/>
        <v>34.92</v>
      </c>
    </row>
    <row r="541" spans="1:33" ht="13.5" x14ac:dyDescent="0.25">
      <c r="A541" s="1">
        <v>1</v>
      </c>
      <c r="B541">
        <v>8</v>
      </c>
      <c r="C541">
        <v>0</v>
      </c>
      <c r="D541">
        <v>29</v>
      </c>
      <c r="E541">
        <v>0</v>
      </c>
      <c r="F541">
        <v>6</v>
      </c>
      <c r="G541">
        <v>2.4</v>
      </c>
      <c r="H541">
        <v>-110</v>
      </c>
      <c r="I541">
        <v>35</v>
      </c>
      <c r="K541">
        <v>1</v>
      </c>
      <c r="L541">
        <v>2</v>
      </c>
      <c r="M541">
        <v>2010</v>
      </c>
      <c r="N541">
        <f t="shared" si="40"/>
        <v>19.2</v>
      </c>
    </row>
    <row r="542" spans="1:33" ht="13.5" x14ac:dyDescent="0.25">
      <c r="A542" s="1">
        <v>1</v>
      </c>
      <c r="B542">
        <v>5.5</v>
      </c>
      <c r="C542">
        <v>0</v>
      </c>
      <c r="D542">
        <v>31</v>
      </c>
      <c r="E542">
        <v>1</v>
      </c>
      <c r="F542">
        <v>5</v>
      </c>
      <c r="G542">
        <v>3.58</v>
      </c>
      <c r="H542">
        <v>160</v>
      </c>
      <c r="I542">
        <v>45</v>
      </c>
      <c r="K542">
        <v>1</v>
      </c>
      <c r="L542">
        <v>2</v>
      </c>
      <c r="M542">
        <v>2010</v>
      </c>
      <c r="N542">
        <f t="shared" si="40"/>
        <v>19.690000000000001</v>
      </c>
    </row>
    <row r="543" spans="1:33" ht="13.5" x14ac:dyDescent="0.25">
      <c r="A543" s="1">
        <v>1</v>
      </c>
      <c r="B543">
        <v>8</v>
      </c>
      <c r="C543">
        <v>0</v>
      </c>
      <c r="D543">
        <v>29</v>
      </c>
      <c r="E543">
        <v>0</v>
      </c>
      <c r="F543">
        <v>6</v>
      </c>
      <c r="G543">
        <v>1.46</v>
      </c>
      <c r="H543">
        <v>170</v>
      </c>
      <c r="I543">
        <v>35</v>
      </c>
      <c r="K543">
        <v>2</v>
      </c>
      <c r="L543">
        <v>4</v>
      </c>
      <c r="M543">
        <v>2010</v>
      </c>
      <c r="N543">
        <f t="shared" si="40"/>
        <v>11.68</v>
      </c>
    </row>
    <row r="544" spans="1:33" ht="13.5" x14ac:dyDescent="0.25">
      <c r="A544" s="1">
        <v>1</v>
      </c>
      <c r="B544">
        <v>10.5</v>
      </c>
      <c r="C544">
        <v>0</v>
      </c>
      <c r="D544">
        <v>7</v>
      </c>
      <c r="E544">
        <v>1</v>
      </c>
      <c r="F544">
        <v>17</v>
      </c>
      <c r="G544">
        <v>2.54</v>
      </c>
      <c r="H544">
        <v>160</v>
      </c>
      <c r="I544">
        <v>45</v>
      </c>
      <c r="K544">
        <v>2</v>
      </c>
      <c r="L544">
        <v>4</v>
      </c>
      <c r="M544">
        <v>2010</v>
      </c>
      <c r="N544">
        <f t="shared" si="40"/>
        <v>26.67</v>
      </c>
    </row>
    <row r="545" spans="1:33" ht="13.5" x14ac:dyDescent="0.25">
      <c r="A545" s="1">
        <v>1</v>
      </c>
      <c r="B545">
        <v>5</v>
      </c>
      <c r="C545">
        <v>1</v>
      </c>
      <c r="D545">
        <v>2</v>
      </c>
      <c r="E545">
        <v>1</v>
      </c>
      <c r="F545">
        <v>7</v>
      </c>
      <c r="G545">
        <v>2.88</v>
      </c>
      <c r="H545">
        <v>-80</v>
      </c>
      <c r="I545">
        <v>37.5</v>
      </c>
      <c r="J545">
        <v>3597</v>
      </c>
      <c r="K545">
        <v>3</v>
      </c>
      <c r="L545">
        <v>8</v>
      </c>
      <c r="M545">
        <v>2010</v>
      </c>
      <c r="N545">
        <f t="shared" si="40"/>
        <v>14.399999999999999</v>
      </c>
    </row>
    <row r="546" spans="1:33" ht="13.5" x14ac:dyDescent="0.25">
      <c r="A546" s="1">
        <v>1</v>
      </c>
      <c r="B546">
        <v>7</v>
      </c>
      <c r="C546">
        <v>0</v>
      </c>
      <c r="D546">
        <v>26</v>
      </c>
      <c r="E546">
        <v>0</v>
      </c>
      <c r="F546">
        <v>2</v>
      </c>
      <c r="G546">
        <v>2.4</v>
      </c>
      <c r="H546">
        <v>180</v>
      </c>
      <c r="I546">
        <v>55</v>
      </c>
      <c r="J546">
        <v>3359</v>
      </c>
      <c r="K546">
        <v>3</v>
      </c>
      <c r="L546">
        <v>8</v>
      </c>
      <c r="M546">
        <v>2010</v>
      </c>
      <c r="N546">
        <f t="shared" si="40"/>
        <v>16.8</v>
      </c>
    </row>
    <row r="547" spans="1:33" ht="13.5" x14ac:dyDescent="0.25">
      <c r="A547" s="1">
        <v>0</v>
      </c>
      <c r="B547">
        <v>10</v>
      </c>
      <c r="C547">
        <v>0</v>
      </c>
      <c r="D547">
        <v>17</v>
      </c>
      <c r="E547">
        <v>0</v>
      </c>
      <c r="F547">
        <v>27</v>
      </c>
      <c r="G547">
        <v>2.0299999999999998</v>
      </c>
      <c r="H547">
        <v>-60</v>
      </c>
      <c r="I547">
        <v>50</v>
      </c>
      <c r="J547">
        <v>2846</v>
      </c>
      <c r="K547">
        <v>4</v>
      </c>
      <c r="L547">
        <v>10</v>
      </c>
      <c r="M547">
        <v>2010</v>
      </c>
      <c r="N547">
        <f t="shared" si="40"/>
        <v>20.299999999999997</v>
      </c>
    </row>
    <row r="548" spans="1:33" ht="13.5" x14ac:dyDescent="0.25">
      <c r="A548" s="1">
        <v>1</v>
      </c>
      <c r="B548">
        <v>19.5</v>
      </c>
      <c r="C548">
        <v>1</v>
      </c>
      <c r="D548">
        <v>18</v>
      </c>
      <c r="E548">
        <v>0</v>
      </c>
      <c r="F548">
        <v>7</v>
      </c>
      <c r="G548">
        <v>2.1800000000000002</v>
      </c>
      <c r="H548">
        <v>140</v>
      </c>
      <c r="I548">
        <v>40</v>
      </c>
      <c r="J548">
        <v>3477</v>
      </c>
      <c r="K548">
        <v>4</v>
      </c>
      <c r="L548">
        <v>10</v>
      </c>
      <c r="M548">
        <v>2010</v>
      </c>
      <c r="N548">
        <f t="shared" si="40"/>
        <v>42.510000000000005</v>
      </c>
    </row>
    <row r="549" spans="1:33" ht="13.5" x14ac:dyDescent="0.25">
      <c r="A549" s="1">
        <v>0</v>
      </c>
      <c r="B549">
        <v>10</v>
      </c>
      <c r="C549">
        <v>0</v>
      </c>
      <c r="D549">
        <v>27</v>
      </c>
      <c r="E549">
        <v>0</v>
      </c>
      <c r="F549">
        <v>6</v>
      </c>
      <c r="G549">
        <v>2.52</v>
      </c>
      <c r="H549">
        <v>-60</v>
      </c>
      <c r="I549">
        <v>45</v>
      </c>
      <c r="J549">
        <v>3010</v>
      </c>
      <c r="K549">
        <v>4</v>
      </c>
      <c r="L549">
        <v>10</v>
      </c>
      <c r="M549">
        <v>2010</v>
      </c>
      <c r="N549">
        <f t="shared" si="40"/>
        <v>25.2</v>
      </c>
    </row>
    <row r="550" spans="1:33" ht="13.5" x14ac:dyDescent="0.25">
      <c r="A550" s="1">
        <v>2</v>
      </c>
      <c r="B550">
        <v>5</v>
      </c>
      <c r="C550">
        <v>0</v>
      </c>
      <c r="D550">
        <v>4</v>
      </c>
      <c r="E550">
        <v>0</v>
      </c>
      <c r="F550">
        <v>9</v>
      </c>
      <c r="G550">
        <v>2.65</v>
      </c>
      <c r="H550">
        <v>130</v>
      </c>
      <c r="I550">
        <v>45</v>
      </c>
      <c r="J550">
        <v>3340</v>
      </c>
      <c r="K550">
        <v>4</v>
      </c>
      <c r="L550">
        <v>11</v>
      </c>
      <c r="M550">
        <v>2010</v>
      </c>
      <c r="N550">
        <f t="shared" si="40"/>
        <v>13.25</v>
      </c>
    </row>
    <row r="551" spans="1:33" ht="13.5" x14ac:dyDescent="0.25">
      <c r="A551" s="1">
        <v>1</v>
      </c>
      <c r="B551">
        <v>6</v>
      </c>
      <c r="C551">
        <v>0</v>
      </c>
      <c r="D551">
        <v>11</v>
      </c>
      <c r="E551">
        <v>0</v>
      </c>
      <c r="F551">
        <v>17</v>
      </c>
      <c r="G551">
        <v>1.65</v>
      </c>
      <c r="H551">
        <v>170</v>
      </c>
      <c r="I551">
        <v>45</v>
      </c>
      <c r="J551">
        <v>2947</v>
      </c>
      <c r="K551">
        <v>4</v>
      </c>
      <c r="L551">
        <v>11</v>
      </c>
      <c r="M551">
        <v>2010</v>
      </c>
      <c r="N551">
        <f t="shared" si="40"/>
        <v>9.8999999999999986</v>
      </c>
      <c r="S551">
        <v>3</v>
      </c>
      <c r="T551">
        <f>AVERAGE(B547,B549,B552)</f>
        <v>9.5</v>
      </c>
      <c r="U551">
        <f>SUM(N547,N549,N552)/SUM(B547,B549,B552)</f>
        <v>2.1482456140350878</v>
      </c>
    </row>
    <row r="552" spans="1:33" ht="13.5" x14ac:dyDescent="0.25">
      <c r="A552" s="1">
        <v>0</v>
      </c>
      <c r="B552">
        <v>8.5</v>
      </c>
      <c r="C552">
        <v>0</v>
      </c>
      <c r="D552">
        <v>15</v>
      </c>
      <c r="E552">
        <v>1</v>
      </c>
      <c r="F552">
        <v>23</v>
      </c>
      <c r="G552">
        <v>1.85</v>
      </c>
      <c r="H552">
        <v>-50</v>
      </c>
      <c r="I552">
        <v>45</v>
      </c>
      <c r="J552">
        <v>3371</v>
      </c>
      <c r="K552">
        <v>4</v>
      </c>
      <c r="L552">
        <v>11</v>
      </c>
      <c r="M552">
        <v>2010</v>
      </c>
      <c r="N552">
        <f t="shared" si="40"/>
        <v>15.725000000000001</v>
      </c>
      <c r="S552">
        <v>11</v>
      </c>
      <c r="T552">
        <f>AVERAGE(B539:B546,B548, B551,B553)</f>
        <v>8.545454545454545</v>
      </c>
      <c r="U552">
        <f>SUM(N539:N546,N548, N551,N553)/SUM(B539:B546,B548, B551,B553)</f>
        <v>2.4147872340425534</v>
      </c>
    </row>
    <row r="553" spans="1:33" ht="13.5" x14ac:dyDescent="0.25">
      <c r="A553" s="1">
        <v>1</v>
      </c>
      <c r="B553">
        <v>9.5</v>
      </c>
      <c r="C553">
        <v>0</v>
      </c>
      <c r="D553">
        <v>25</v>
      </c>
      <c r="E553">
        <v>1</v>
      </c>
      <c r="F553">
        <v>4</v>
      </c>
      <c r="G553">
        <v>1.84</v>
      </c>
      <c r="H553">
        <v>180</v>
      </c>
      <c r="I553">
        <v>35</v>
      </c>
      <c r="J553">
        <v>3193</v>
      </c>
      <c r="K553">
        <v>4</v>
      </c>
      <c r="L553">
        <v>11</v>
      </c>
      <c r="M553">
        <v>2010</v>
      </c>
      <c r="N553">
        <f t="shared" si="40"/>
        <v>17.48</v>
      </c>
      <c r="O553">
        <v>30</v>
      </c>
      <c r="P553">
        <v>15</v>
      </c>
      <c r="Q553">
        <f>AVERAGE(B539:B553)</f>
        <v>8.5</v>
      </c>
      <c r="R553">
        <f>SUM(N539:N553)/SUM(B539:B553)</f>
        <v>2.3644313725490194</v>
      </c>
      <c r="S553">
        <v>1</v>
      </c>
      <c r="T553">
        <f>AVERAGE(B550)</f>
        <v>5</v>
      </c>
      <c r="U553">
        <f>SUM(N550)/SUM(B550)</f>
        <v>2.65</v>
      </c>
      <c r="V553">
        <v>4</v>
      </c>
      <c r="W553">
        <f>AVERAGE(B539:B542)</f>
        <v>7.125</v>
      </c>
      <c r="X553">
        <f>SUM(N539:N542)/SUM(B539:B542)</f>
        <v>3.0719298245614035</v>
      </c>
      <c r="Y553">
        <v>2</v>
      </c>
      <c r="Z553">
        <f>AVERAGE(B543:B544)</f>
        <v>9.25</v>
      </c>
      <c r="AA553">
        <f>SUM(N543:N544)/SUM(B543:B544)</f>
        <v>2.0729729729729729</v>
      </c>
      <c r="AB553">
        <v>2</v>
      </c>
      <c r="AC553">
        <f>AVERAGE(B545:B546)</f>
        <v>6</v>
      </c>
      <c r="AD553">
        <f>SUM(N545:N546)/SUM(B545:B546)</f>
        <v>2.6</v>
      </c>
      <c r="AE553">
        <v>7</v>
      </c>
      <c r="AF553">
        <f>AVERAGE(B547:B553)</f>
        <v>9.7857142857142865</v>
      </c>
      <c r="AG553">
        <f>SUM(N547:N553)/SUM(B547:B553)</f>
        <v>2.1075182481751824</v>
      </c>
    </row>
    <row r="554" spans="1:33" ht="13.5" x14ac:dyDescent="0.25">
      <c r="A554" s="1"/>
      <c r="P554">
        <f>SUM(B539:B553)</f>
        <v>127.5</v>
      </c>
      <c r="S554">
        <v>3</v>
      </c>
      <c r="T554">
        <f>AVERAGE(B539,B541,B545)</f>
        <v>6.333333333333333</v>
      </c>
      <c r="U554">
        <f>SUM(N539,N541,N545)/SUM(B539,B541,B545)</f>
        <v>2.4915789473684207</v>
      </c>
    </row>
    <row r="555" spans="1:33" ht="13.5" x14ac:dyDescent="0.25">
      <c r="A555" s="1">
        <v>1</v>
      </c>
      <c r="B555">
        <v>5</v>
      </c>
      <c r="C555">
        <v>0</v>
      </c>
      <c r="D555">
        <v>20</v>
      </c>
      <c r="E555">
        <v>0</v>
      </c>
      <c r="F555">
        <v>25</v>
      </c>
      <c r="G555">
        <v>3.2</v>
      </c>
      <c r="H555">
        <v>-170</v>
      </c>
      <c r="I555">
        <v>45</v>
      </c>
      <c r="J555">
        <v>2922</v>
      </c>
      <c r="K555">
        <v>1</v>
      </c>
      <c r="L555">
        <v>2</v>
      </c>
      <c r="M555">
        <v>2011</v>
      </c>
      <c r="N555">
        <f t="shared" ref="N555:N567" si="41">B555*G555</f>
        <v>16</v>
      </c>
    </row>
    <row r="556" spans="1:33" ht="13.5" x14ac:dyDescent="0.25">
      <c r="A556" s="1">
        <v>1</v>
      </c>
      <c r="B556">
        <v>17.5</v>
      </c>
      <c r="C556">
        <v>1</v>
      </c>
      <c r="D556">
        <v>25</v>
      </c>
      <c r="E556">
        <v>0</v>
      </c>
      <c r="F556">
        <v>13</v>
      </c>
      <c r="G556">
        <v>3.18</v>
      </c>
      <c r="H556">
        <v>140</v>
      </c>
      <c r="I556">
        <v>40</v>
      </c>
      <c r="J556">
        <v>3172</v>
      </c>
      <c r="K556">
        <v>2</v>
      </c>
      <c r="L556">
        <v>5</v>
      </c>
      <c r="M556">
        <v>2011</v>
      </c>
      <c r="N556">
        <f t="shared" si="41"/>
        <v>55.650000000000006</v>
      </c>
    </row>
    <row r="557" spans="1:33" ht="13.5" x14ac:dyDescent="0.25">
      <c r="A557" s="1">
        <v>0</v>
      </c>
      <c r="B557">
        <v>5.5</v>
      </c>
      <c r="C557">
        <v>1</v>
      </c>
      <c r="D557">
        <v>7</v>
      </c>
      <c r="E557">
        <v>0</v>
      </c>
      <c r="F557">
        <v>13</v>
      </c>
      <c r="G557">
        <v>3.29</v>
      </c>
      <c r="H557">
        <v>20</v>
      </c>
      <c r="I557">
        <v>45</v>
      </c>
      <c r="J557">
        <v>2954</v>
      </c>
      <c r="K557">
        <v>2</v>
      </c>
      <c r="L557">
        <v>5</v>
      </c>
      <c r="M557">
        <v>2011</v>
      </c>
      <c r="N557">
        <f t="shared" si="41"/>
        <v>18.094999999999999</v>
      </c>
    </row>
    <row r="558" spans="1:33" ht="13.5" x14ac:dyDescent="0.25">
      <c r="A558" s="1">
        <v>2</v>
      </c>
      <c r="B558">
        <v>6</v>
      </c>
      <c r="C558">
        <v>0</v>
      </c>
      <c r="D558">
        <v>7</v>
      </c>
      <c r="E558">
        <v>0</v>
      </c>
      <c r="F558">
        <v>13</v>
      </c>
      <c r="G558">
        <v>2.58</v>
      </c>
      <c r="H558">
        <v>120</v>
      </c>
      <c r="I558">
        <v>40</v>
      </c>
      <c r="J558">
        <v>3265</v>
      </c>
      <c r="K558">
        <v>2</v>
      </c>
      <c r="L558">
        <v>6</v>
      </c>
      <c r="M558">
        <v>2011</v>
      </c>
      <c r="N558">
        <f t="shared" si="41"/>
        <v>15.48</v>
      </c>
    </row>
    <row r="559" spans="1:33" ht="13.5" x14ac:dyDescent="0.25">
      <c r="A559" s="1">
        <v>1</v>
      </c>
      <c r="B559">
        <v>8</v>
      </c>
      <c r="C559">
        <v>0</v>
      </c>
      <c r="D559">
        <v>21</v>
      </c>
      <c r="E559">
        <v>0</v>
      </c>
      <c r="F559">
        <v>29</v>
      </c>
      <c r="G559">
        <v>2.61</v>
      </c>
      <c r="H559">
        <v>180</v>
      </c>
      <c r="I559">
        <v>55</v>
      </c>
      <c r="J559">
        <v>2598</v>
      </c>
      <c r="K559">
        <v>2</v>
      </c>
      <c r="L559">
        <v>6</v>
      </c>
      <c r="M559">
        <v>2011</v>
      </c>
      <c r="N559">
        <f t="shared" si="41"/>
        <v>20.88</v>
      </c>
    </row>
    <row r="560" spans="1:33" ht="13.5" x14ac:dyDescent="0.25">
      <c r="A560" s="1">
        <v>2</v>
      </c>
      <c r="B560">
        <v>5.5</v>
      </c>
      <c r="C560">
        <v>0</v>
      </c>
      <c r="D560">
        <v>22</v>
      </c>
      <c r="E560">
        <v>1</v>
      </c>
      <c r="F560">
        <v>27</v>
      </c>
      <c r="G560">
        <v>3.47</v>
      </c>
      <c r="H560">
        <v>40</v>
      </c>
      <c r="I560">
        <v>50</v>
      </c>
      <c r="J560">
        <v>2652</v>
      </c>
      <c r="K560">
        <v>2</v>
      </c>
      <c r="L560">
        <v>6</v>
      </c>
      <c r="M560">
        <v>2011</v>
      </c>
      <c r="N560">
        <f t="shared" si="41"/>
        <v>19.085000000000001</v>
      </c>
    </row>
    <row r="561" spans="1:33" ht="13.5" x14ac:dyDescent="0.25">
      <c r="A561" s="1">
        <v>1</v>
      </c>
      <c r="B561">
        <v>5.5</v>
      </c>
      <c r="C561">
        <v>0</v>
      </c>
      <c r="D561">
        <v>28</v>
      </c>
      <c r="E561">
        <v>1</v>
      </c>
      <c r="F561">
        <v>3</v>
      </c>
      <c r="G561">
        <v>3.67</v>
      </c>
      <c r="H561">
        <v>140</v>
      </c>
      <c r="I561">
        <v>35</v>
      </c>
      <c r="J561">
        <v>3142</v>
      </c>
      <c r="K561">
        <v>2</v>
      </c>
      <c r="L561">
        <v>6</v>
      </c>
      <c r="M561">
        <v>2011</v>
      </c>
      <c r="N561">
        <f t="shared" si="41"/>
        <v>20.184999999999999</v>
      </c>
    </row>
    <row r="562" spans="1:33" ht="13.5" x14ac:dyDescent="0.25">
      <c r="A562" s="1">
        <v>0</v>
      </c>
      <c r="B562">
        <v>9</v>
      </c>
      <c r="C562">
        <v>0</v>
      </c>
      <c r="D562">
        <v>28</v>
      </c>
      <c r="E562">
        <v>0</v>
      </c>
      <c r="F562">
        <v>7</v>
      </c>
      <c r="G562">
        <v>4.1399999999999997</v>
      </c>
      <c r="H562">
        <v>-20</v>
      </c>
      <c r="I562">
        <v>35</v>
      </c>
      <c r="J562">
        <v>3025</v>
      </c>
      <c r="K562">
        <v>3</v>
      </c>
      <c r="L562">
        <v>7</v>
      </c>
      <c r="M562">
        <v>2011</v>
      </c>
      <c r="N562">
        <f t="shared" si="41"/>
        <v>37.26</v>
      </c>
    </row>
    <row r="563" spans="1:33" ht="13.5" x14ac:dyDescent="0.25">
      <c r="A563" s="1">
        <v>2</v>
      </c>
      <c r="B563">
        <v>8</v>
      </c>
      <c r="C563">
        <v>0</v>
      </c>
      <c r="D563">
        <v>12</v>
      </c>
      <c r="E563">
        <v>0</v>
      </c>
      <c r="F563">
        <v>20</v>
      </c>
      <c r="G563">
        <v>2.4700000000000002</v>
      </c>
      <c r="H563">
        <v>120</v>
      </c>
      <c r="I563">
        <v>40</v>
      </c>
      <c r="J563">
        <v>2767</v>
      </c>
      <c r="K563">
        <v>3</v>
      </c>
      <c r="L563">
        <v>7</v>
      </c>
      <c r="M563">
        <v>2011</v>
      </c>
      <c r="N563">
        <f t="shared" si="41"/>
        <v>19.760000000000002</v>
      </c>
    </row>
    <row r="564" spans="1:33" ht="13.5" x14ac:dyDescent="0.25">
      <c r="A564" s="1">
        <v>2</v>
      </c>
      <c r="B564">
        <v>5.5</v>
      </c>
      <c r="C564">
        <v>0</v>
      </c>
      <c r="D564">
        <v>5</v>
      </c>
      <c r="E564">
        <v>1</v>
      </c>
      <c r="F564">
        <v>10</v>
      </c>
      <c r="G564">
        <v>2.87</v>
      </c>
      <c r="H564">
        <v>120</v>
      </c>
      <c r="I564">
        <v>45</v>
      </c>
      <c r="J564">
        <v>2334</v>
      </c>
      <c r="K564">
        <v>3</v>
      </c>
      <c r="L564">
        <v>8</v>
      </c>
      <c r="M564">
        <v>2011</v>
      </c>
      <c r="N564">
        <f t="shared" si="41"/>
        <v>15.785</v>
      </c>
    </row>
    <row r="565" spans="1:33" ht="13.5" x14ac:dyDescent="0.25">
      <c r="A565" s="1">
        <v>1</v>
      </c>
      <c r="B565">
        <v>8.5</v>
      </c>
      <c r="C565">
        <v>0</v>
      </c>
      <c r="D565">
        <v>13</v>
      </c>
      <c r="E565">
        <v>1</v>
      </c>
      <c r="F565">
        <v>21</v>
      </c>
      <c r="G565">
        <v>4.43</v>
      </c>
      <c r="H565">
        <v>140</v>
      </c>
      <c r="I565">
        <v>47.5</v>
      </c>
      <c r="J565">
        <v>2552</v>
      </c>
      <c r="K565">
        <v>3</v>
      </c>
      <c r="L565">
        <v>8</v>
      </c>
      <c r="M565">
        <v>2011</v>
      </c>
      <c r="N565">
        <f t="shared" si="41"/>
        <v>37.655000000000001</v>
      </c>
      <c r="S565">
        <v>3</v>
      </c>
      <c r="T565">
        <f>AVERAGE(B557,B562,B567)</f>
        <v>6.5</v>
      </c>
      <c r="U565">
        <f>SUM(N557,N562,N567)/SUM(B557,B562,B567)</f>
        <v>3.572051282051282</v>
      </c>
    </row>
    <row r="566" spans="1:33" ht="13.5" x14ac:dyDescent="0.25">
      <c r="A566" s="1">
        <v>1</v>
      </c>
      <c r="B566">
        <v>10.5</v>
      </c>
      <c r="C566">
        <v>1</v>
      </c>
      <c r="D566">
        <v>20</v>
      </c>
      <c r="E566">
        <v>0</v>
      </c>
      <c r="F566">
        <v>1</v>
      </c>
      <c r="G566">
        <v>3.85</v>
      </c>
      <c r="H566">
        <v>170</v>
      </c>
      <c r="I566">
        <v>55</v>
      </c>
      <c r="J566">
        <v>2523</v>
      </c>
      <c r="K566">
        <v>3</v>
      </c>
      <c r="L566">
        <v>9</v>
      </c>
      <c r="M566">
        <v>2011</v>
      </c>
      <c r="N566">
        <f t="shared" si="41"/>
        <v>40.425000000000004</v>
      </c>
      <c r="S566">
        <v>6</v>
      </c>
      <c r="T566">
        <f>AVERAGE(B555:B556,B559, B561,B565:B566)</f>
        <v>9.1666666666666661</v>
      </c>
      <c r="U566">
        <f>SUM(N555:N556,N559, N561,N565:N566)/SUM(B555:B556,B559, B561,B565:B566)</f>
        <v>3.4690000000000003</v>
      </c>
    </row>
    <row r="567" spans="1:33" ht="13.5" x14ac:dyDescent="0.25">
      <c r="A567" s="1">
        <v>0</v>
      </c>
      <c r="B567">
        <v>5</v>
      </c>
      <c r="C567">
        <v>0</v>
      </c>
      <c r="D567">
        <v>9</v>
      </c>
      <c r="E567">
        <v>0</v>
      </c>
      <c r="F567">
        <v>14</v>
      </c>
      <c r="G567">
        <v>2.86</v>
      </c>
      <c r="H567">
        <v>-30</v>
      </c>
      <c r="I567">
        <v>45</v>
      </c>
      <c r="J567">
        <v>3348</v>
      </c>
      <c r="K567">
        <v>4</v>
      </c>
      <c r="L567">
        <v>11</v>
      </c>
      <c r="M567">
        <v>2011</v>
      </c>
      <c r="N567">
        <f t="shared" si="41"/>
        <v>14.299999999999999</v>
      </c>
      <c r="O567">
        <v>16</v>
      </c>
      <c r="P567">
        <v>13</v>
      </c>
      <c r="Q567">
        <f>AVERAGE(B555:B567)</f>
        <v>7.6538461538461542</v>
      </c>
      <c r="R567">
        <f>SUM(N555:N567)/SUM(B555:B567)</f>
        <v>3.3222110552763819</v>
      </c>
      <c r="S567">
        <v>4</v>
      </c>
      <c r="T567">
        <f>AVERAGE(B558,B560,B563,B564)</f>
        <v>6.25</v>
      </c>
      <c r="U567">
        <f>SUM(N558,N560,N563,N564)/SUM(B558,B560,B563,B564)</f>
        <v>2.8043999999999998</v>
      </c>
      <c r="V567">
        <v>1</v>
      </c>
      <c r="W567">
        <f>AVERAGE(B555)</f>
        <v>5</v>
      </c>
      <c r="X567">
        <f>SUM(N555)/SUM(B555)</f>
        <v>3.2</v>
      </c>
      <c r="Y567">
        <v>6</v>
      </c>
      <c r="Z567">
        <f>AVERAGE(B556:B561)</f>
        <v>8</v>
      </c>
      <c r="AA567">
        <f>SUM(N556:N561)/SUM(B556:B561)</f>
        <v>3.1119791666666665</v>
      </c>
      <c r="AB567">
        <v>6</v>
      </c>
      <c r="AC567">
        <f>AVERAGE(B562:B567)</f>
        <v>7.75</v>
      </c>
      <c r="AD567">
        <f>SUM(N562:N567)/SUM(B562:B567)</f>
        <v>3.5523655913978494</v>
      </c>
      <c r="AE567">
        <v>0</v>
      </c>
      <c r="AF567">
        <v>0</v>
      </c>
      <c r="AG567">
        <v>0</v>
      </c>
    </row>
    <row r="568" spans="1:33" ht="13.5" x14ac:dyDescent="0.25">
      <c r="A568" s="1"/>
      <c r="P568">
        <f>SUM(B555:B567)</f>
        <v>99.5</v>
      </c>
      <c r="S568">
        <v>0</v>
      </c>
      <c r="T568">
        <v>0</v>
      </c>
      <c r="U568">
        <v>0</v>
      </c>
    </row>
    <row r="569" spans="1:33" ht="13.5" x14ac:dyDescent="0.25">
      <c r="A569" s="1">
        <v>1</v>
      </c>
      <c r="B569">
        <v>12</v>
      </c>
      <c r="C569">
        <v>0</v>
      </c>
      <c r="D569">
        <v>24</v>
      </c>
      <c r="E569">
        <v>0</v>
      </c>
      <c r="F569">
        <v>5</v>
      </c>
      <c r="G569">
        <v>3.36</v>
      </c>
      <c r="H569">
        <v>-130</v>
      </c>
      <c r="I569">
        <v>45</v>
      </c>
      <c r="J569">
        <v>3401</v>
      </c>
      <c r="K569">
        <v>1</v>
      </c>
      <c r="L569">
        <v>1</v>
      </c>
      <c r="M569">
        <v>2012</v>
      </c>
      <c r="N569">
        <f t="shared" ref="N569:N587" si="42">B569*G569</f>
        <v>40.32</v>
      </c>
    </row>
    <row r="570" spans="1:33" ht="13.5" x14ac:dyDescent="0.25">
      <c r="A570" s="1">
        <v>1</v>
      </c>
      <c r="B570">
        <v>7</v>
      </c>
      <c r="C570">
        <v>0</v>
      </c>
      <c r="D570">
        <v>25</v>
      </c>
      <c r="E570">
        <v>0</v>
      </c>
      <c r="F570">
        <v>3</v>
      </c>
      <c r="G570">
        <v>3.33</v>
      </c>
      <c r="H570">
        <v>-150</v>
      </c>
      <c r="I570">
        <v>55</v>
      </c>
      <c r="J570">
        <v>2712</v>
      </c>
      <c r="K570">
        <v>1</v>
      </c>
      <c r="L570">
        <v>3</v>
      </c>
      <c r="M570">
        <v>2012</v>
      </c>
      <c r="N570">
        <f t="shared" si="42"/>
        <v>23.310000000000002</v>
      </c>
    </row>
    <row r="571" spans="1:33" ht="13.5" x14ac:dyDescent="0.25">
      <c r="A571" s="1">
        <v>1</v>
      </c>
      <c r="B571">
        <v>8.5</v>
      </c>
      <c r="C571">
        <v>0</v>
      </c>
      <c r="D571">
        <v>18</v>
      </c>
      <c r="E571">
        <v>1</v>
      </c>
      <c r="F571">
        <v>26</v>
      </c>
      <c r="G571">
        <v>2.48</v>
      </c>
      <c r="H571">
        <v>160</v>
      </c>
      <c r="I571">
        <v>45</v>
      </c>
      <c r="J571">
        <v>2884</v>
      </c>
      <c r="K571">
        <v>2</v>
      </c>
      <c r="L571">
        <v>4</v>
      </c>
      <c r="M571">
        <v>2012</v>
      </c>
      <c r="N571">
        <f t="shared" si="42"/>
        <v>21.08</v>
      </c>
    </row>
    <row r="572" spans="1:33" ht="13.5" x14ac:dyDescent="0.25">
      <c r="A572" s="1">
        <v>1</v>
      </c>
      <c r="B572">
        <v>5.5</v>
      </c>
      <c r="C572">
        <v>0</v>
      </c>
      <c r="D572">
        <v>2</v>
      </c>
      <c r="E572">
        <v>1</v>
      </c>
      <c r="F572">
        <v>7</v>
      </c>
      <c r="G572">
        <v>1.84</v>
      </c>
      <c r="H572">
        <v>170</v>
      </c>
      <c r="I572">
        <v>35</v>
      </c>
      <c r="J572">
        <v>2490</v>
      </c>
      <c r="K572">
        <v>2</v>
      </c>
      <c r="L572">
        <v>5</v>
      </c>
      <c r="M572">
        <v>2012</v>
      </c>
      <c r="N572">
        <f t="shared" si="42"/>
        <v>10.120000000000001</v>
      </c>
    </row>
    <row r="573" spans="1:33" ht="13.5" x14ac:dyDescent="0.25">
      <c r="A573" s="1">
        <v>1</v>
      </c>
      <c r="B573">
        <v>5.5</v>
      </c>
      <c r="C573">
        <v>1</v>
      </c>
      <c r="D573">
        <v>23</v>
      </c>
      <c r="E573">
        <v>0</v>
      </c>
      <c r="F573">
        <v>29</v>
      </c>
      <c r="G573">
        <v>1.89</v>
      </c>
      <c r="H573">
        <v>-120</v>
      </c>
      <c r="I573">
        <v>50</v>
      </c>
      <c r="J573">
        <v>2848</v>
      </c>
      <c r="K573">
        <v>2</v>
      </c>
      <c r="L573">
        <v>5</v>
      </c>
      <c r="M573">
        <v>2012</v>
      </c>
      <c r="N573">
        <f t="shared" si="42"/>
        <v>10.395</v>
      </c>
    </row>
    <row r="574" spans="1:33" ht="13.5" x14ac:dyDescent="0.25">
      <c r="A574" s="1">
        <v>1</v>
      </c>
      <c r="B574">
        <v>12</v>
      </c>
      <c r="C574">
        <v>0</v>
      </c>
      <c r="D574">
        <v>29</v>
      </c>
      <c r="E574">
        <v>0</v>
      </c>
      <c r="F574">
        <v>10</v>
      </c>
      <c r="G574">
        <v>3.34</v>
      </c>
      <c r="H574">
        <v>-160</v>
      </c>
      <c r="I574">
        <v>40</v>
      </c>
      <c r="J574">
        <v>2775</v>
      </c>
      <c r="K574">
        <v>2</v>
      </c>
      <c r="L574">
        <v>6</v>
      </c>
      <c r="M574">
        <v>2012</v>
      </c>
      <c r="N574">
        <f t="shared" si="42"/>
        <v>40.08</v>
      </c>
    </row>
    <row r="575" spans="1:33" ht="13.5" x14ac:dyDescent="0.25">
      <c r="A575" s="1">
        <v>2</v>
      </c>
      <c r="B575">
        <v>7</v>
      </c>
      <c r="C575">
        <v>0</v>
      </c>
      <c r="D575">
        <v>1</v>
      </c>
      <c r="E575">
        <v>0</v>
      </c>
      <c r="F575">
        <v>8</v>
      </c>
      <c r="G575">
        <v>1.94</v>
      </c>
      <c r="H575">
        <v>110</v>
      </c>
      <c r="I575">
        <v>40</v>
      </c>
      <c r="J575">
        <v>2510</v>
      </c>
      <c r="K575">
        <v>2</v>
      </c>
      <c r="L575">
        <v>6</v>
      </c>
      <c r="M575">
        <v>2012</v>
      </c>
      <c r="N575">
        <f t="shared" si="42"/>
        <v>13.58</v>
      </c>
    </row>
    <row r="576" spans="1:33" ht="13.5" x14ac:dyDescent="0.25">
      <c r="A576" s="1">
        <v>1</v>
      </c>
      <c r="B576">
        <v>6</v>
      </c>
      <c r="C576">
        <v>0</v>
      </c>
      <c r="D576">
        <v>11</v>
      </c>
      <c r="E576">
        <v>0</v>
      </c>
      <c r="F576">
        <v>17</v>
      </c>
      <c r="G576">
        <v>3.6</v>
      </c>
      <c r="H576">
        <v>160</v>
      </c>
      <c r="I576">
        <v>40</v>
      </c>
      <c r="J576">
        <v>2703</v>
      </c>
      <c r="K576">
        <v>2</v>
      </c>
      <c r="L576">
        <v>6</v>
      </c>
      <c r="M576">
        <v>2012</v>
      </c>
      <c r="N576">
        <f t="shared" si="42"/>
        <v>21.6</v>
      </c>
    </row>
    <row r="577" spans="1:33" ht="13.5" x14ac:dyDescent="0.25">
      <c r="A577" s="1">
        <v>1</v>
      </c>
      <c r="B577">
        <v>12</v>
      </c>
      <c r="C577">
        <v>0</v>
      </c>
      <c r="D577">
        <v>22</v>
      </c>
      <c r="E577">
        <v>0</v>
      </c>
      <c r="F577">
        <v>4</v>
      </c>
      <c r="G577">
        <v>2.73</v>
      </c>
      <c r="H577">
        <v>-160</v>
      </c>
      <c r="I577">
        <v>45</v>
      </c>
      <c r="J577">
        <v>2819</v>
      </c>
      <c r="K577">
        <v>2</v>
      </c>
      <c r="L577">
        <v>6</v>
      </c>
      <c r="M577">
        <v>2012</v>
      </c>
      <c r="N577">
        <f t="shared" si="42"/>
        <v>32.76</v>
      </c>
    </row>
    <row r="578" spans="1:33" ht="13.5" x14ac:dyDescent="0.25">
      <c r="A578" s="1">
        <v>1</v>
      </c>
      <c r="B578">
        <v>5.5</v>
      </c>
      <c r="C578">
        <v>1</v>
      </c>
      <c r="D578">
        <v>30</v>
      </c>
      <c r="E578">
        <v>0</v>
      </c>
      <c r="F578">
        <v>6</v>
      </c>
      <c r="G578">
        <v>1.6</v>
      </c>
      <c r="H578">
        <v>170</v>
      </c>
      <c r="I578">
        <v>45</v>
      </c>
      <c r="J578">
        <v>2882</v>
      </c>
      <c r="K578">
        <v>3</v>
      </c>
      <c r="L578">
        <v>7</v>
      </c>
      <c r="M578">
        <v>2012</v>
      </c>
      <c r="N578">
        <f t="shared" si="42"/>
        <v>8.8000000000000007</v>
      </c>
    </row>
    <row r="579" spans="1:33" ht="13.5" x14ac:dyDescent="0.25">
      <c r="A579" s="1">
        <v>1</v>
      </c>
      <c r="B579">
        <v>6</v>
      </c>
      <c r="C579">
        <v>0</v>
      </c>
      <c r="D579">
        <v>7</v>
      </c>
      <c r="E579">
        <v>0</v>
      </c>
      <c r="F579">
        <v>13</v>
      </c>
      <c r="G579">
        <v>2.17</v>
      </c>
      <c r="H579">
        <v>160</v>
      </c>
      <c r="I579">
        <v>45</v>
      </c>
      <c r="J579">
        <v>3009</v>
      </c>
      <c r="K579">
        <v>3</v>
      </c>
      <c r="L579">
        <v>7</v>
      </c>
      <c r="M579">
        <v>2012</v>
      </c>
      <c r="N579">
        <f t="shared" si="42"/>
        <v>13.02</v>
      </c>
    </row>
    <row r="580" spans="1:33" ht="13.5" x14ac:dyDescent="0.25">
      <c r="A580" s="1">
        <v>1</v>
      </c>
      <c r="B580">
        <v>5</v>
      </c>
      <c r="C580">
        <v>0</v>
      </c>
      <c r="D580">
        <v>17</v>
      </c>
      <c r="E580">
        <v>0</v>
      </c>
      <c r="F580">
        <v>22</v>
      </c>
      <c r="G580">
        <v>1.1100000000000001</v>
      </c>
      <c r="H580">
        <v>160</v>
      </c>
      <c r="I580">
        <v>35</v>
      </c>
      <c r="J580">
        <v>2527</v>
      </c>
      <c r="K580">
        <v>3</v>
      </c>
      <c r="L580">
        <v>7</v>
      </c>
      <c r="M580">
        <v>2012</v>
      </c>
      <c r="N580">
        <f t="shared" si="42"/>
        <v>5.5500000000000007</v>
      </c>
    </row>
    <row r="581" spans="1:33" ht="13.5" x14ac:dyDescent="0.25">
      <c r="A581" s="1">
        <v>2</v>
      </c>
      <c r="B581">
        <v>14</v>
      </c>
      <c r="C581">
        <v>0</v>
      </c>
      <c r="D581">
        <v>30</v>
      </c>
      <c r="E581">
        <v>0</v>
      </c>
      <c r="F581">
        <v>13</v>
      </c>
      <c r="G581">
        <v>3.18</v>
      </c>
      <c r="H581">
        <v>130</v>
      </c>
      <c r="I581">
        <v>45</v>
      </c>
      <c r="J581">
        <v>3179</v>
      </c>
      <c r="K581">
        <v>3</v>
      </c>
      <c r="L581">
        <v>8</v>
      </c>
      <c r="M581">
        <v>2012</v>
      </c>
      <c r="N581">
        <f t="shared" si="42"/>
        <v>44.52</v>
      </c>
    </row>
    <row r="582" spans="1:33" ht="13.5" x14ac:dyDescent="0.25">
      <c r="A582" s="1">
        <v>1</v>
      </c>
      <c r="B582">
        <v>5.5</v>
      </c>
      <c r="C582">
        <v>1</v>
      </c>
      <c r="D582">
        <v>13</v>
      </c>
      <c r="E582">
        <v>0</v>
      </c>
      <c r="F582">
        <v>19</v>
      </c>
      <c r="G582">
        <v>3.21</v>
      </c>
      <c r="H582">
        <v>170</v>
      </c>
      <c r="I582">
        <v>55</v>
      </c>
      <c r="J582">
        <v>3486</v>
      </c>
      <c r="K582">
        <v>3</v>
      </c>
      <c r="L582">
        <v>8</v>
      </c>
      <c r="M582">
        <v>2012</v>
      </c>
      <c r="N582">
        <f t="shared" si="42"/>
        <v>17.655000000000001</v>
      </c>
    </row>
    <row r="583" spans="1:33" ht="13.5" x14ac:dyDescent="0.25">
      <c r="A583" s="1">
        <v>1</v>
      </c>
      <c r="B583">
        <v>6</v>
      </c>
      <c r="C583">
        <v>0</v>
      </c>
      <c r="D583">
        <v>19</v>
      </c>
      <c r="E583">
        <v>0</v>
      </c>
      <c r="F583">
        <v>25</v>
      </c>
      <c r="G583">
        <v>3.44</v>
      </c>
      <c r="H583">
        <v>140</v>
      </c>
      <c r="I583">
        <v>45</v>
      </c>
      <c r="J583">
        <v>2751</v>
      </c>
      <c r="K583">
        <v>3</v>
      </c>
      <c r="L583">
        <v>9</v>
      </c>
      <c r="M583">
        <v>2012</v>
      </c>
      <c r="N583">
        <f t="shared" si="42"/>
        <v>20.64</v>
      </c>
    </row>
    <row r="584" spans="1:33" ht="13.5" x14ac:dyDescent="0.25">
      <c r="A584" s="1">
        <v>1</v>
      </c>
      <c r="B584">
        <v>6</v>
      </c>
      <c r="C584">
        <v>0</v>
      </c>
      <c r="D584">
        <v>30</v>
      </c>
      <c r="E584">
        <v>0</v>
      </c>
      <c r="F584">
        <v>6</v>
      </c>
      <c r="G584">
        <v>3.23</v>
      </c>
      <c r="H584">
        <v>-160</v>
      </c>
      <c r="I584">
        <v>45</v>
      </c>
      <c r="J584">
        <v>2858</v>
      </c>
      <c r="K584">
        <v>4</v>
      </c>
      <c r="L584">
        <v>10</v>
      </c>
      <c r="M584">
        <v>2012</v>
      </c>
      <c r="N584">
        <f t="shared" si="42"/>
        <v>19.38</v>
      </c>
    </row>
    <row r="585" spans="1:33" ht="13.5" x14ac:dyDescent="0.25">
      <c r="A585" s="1">
        <v>1</v>
      </c>
      <c r="B585">
        <v>6</v>
      </c>
      <c r="C585">
        <v>0</v>
      </c>
      <c r="D585">
        <v>16</v>
      </c>
      <c r="E585">
        <v>0</v>
      </c>
      <c r="F585">
        <v>22</v>
      </c>
      <c r="G585">
        <v>2</v>
      </c>
      <c r="H585">
        <v>-120</v>
      </c>
      <c r="I585">
        <v>45</v>
      </c>
      <c r="J585">
        <v>2903</v>
      </c>
      <c r="K585">
        <v>4</v>
      </c>
      <c r="L585">
        <v>10</v>
      </c>
      <c r="M585">
        <v>2012</v>
      </c>
      <c r="N585">
        <f t="shared" si="42"/>
        <v>12</v>
      </c>
      <c r="S585">
        <v>1</v>
      </c>
      <c r="T585">
        <f>AVERAGE(B586)</f>
        <v>5</v>
      </c>
      <c r="U585">
        <f>SUM(N586)/SUM(B586)</f>
        <v>2.35</v>
      </c>
    </row>
    <row r="586" spans="1:33" ht="13.5" x14ac:dyDescent="0.25">
      <c r="A586" s="1">
        <v>0</v>
      </c>
      <c r="B586">
        <v>5</v>
      </c>
      <c r="C586">
        <v>0</v>
      </c>
      <c r="D586">
        <v>25</v>
      </c>
      <c r="E586">
        <v>0</v>
      </c>
      <c r="F586">
        <v>30</v>
      </c>
      <c r="G586">
        <v>2.35</v>
      </c>
      <c r="H586">
        <v>40</v>
      </c>
      <c r="I586">
        <v>40</v>
      </c>
      <c r="J586">
        <v>2778</v>
      </c>
      <c r="K586">
        <v>4</v>
      </c>
      <c r="L586">
        <v>10</v>
      </c>
      <c r="M586">
        <v>2012</v>
      </c>
      <c r="N586">
        <f t="shared" si="42"/>
        <v>11.75</v>
      </c>
      <c r="S586">
        <v>16</v>
      </c>
      <c r="T586">
        <f>AVERAGE(B569:B574,B576:B580,B582:B585,B587)</f>
        <v>7.15625</v>
      </c>
      <c r="U586">
        <f>SUM(N569:N574,N576:N580,N582:N585,N587)/SUM(B569:B574,B576:B580,B582:B585,B587)</f>
        <v>2.753799126637555</v>
      </c>
    </row>
    <row r="587" spans="1:33" ht="13.5" x14ac:dyDescent="0.25">
      <c r="A587" s="1">
        <v>1</v>
      </c>
      <c r="B587">
        <v>6</v>
      </c>
      <c r="C587">
        <v>1</v>
      </c>
      <c r="D587">
        <v>1</v>
      </c>
      <c r="E587">
        <v>1</v>
      </c>
      <c r="F587">
        <v>7</v>
      </c>
      <c r="G587">
        <v>3.1</v>
      </c>
      <c r="H587">
        <v>170</v>
      </c>
      <c r="I587">
        <v>35</v>
      </c>
      <c r="J587">
        <v>3121</v>
      </c>
      <c r="K587">
        <v>4</v>
      </c>
      <c r="L587">
        <v>11</v>
      </c>
      <c r="M587">
        <v>2012</v>
      </c>
      <c r="N587">
        <f t="shared" si="42"/>
        <v>18.600000000000001</v>
      </c>
      <c r="O587">
        <v>10.5</v>
      </c>
      <c r="P587">
        <v>19</v>
      </c>
      <c r="Q587">
        <f>AVERAGE(B569:B587)</f>
        <v>7.3947368421052628</v>
      </c>
      <c r="R587">
        <f>SUM(N569:N587)/SUM(B569:B587)</f>
        <v>2.7413523131672606</v>
      </c>
      <c r="S587">
        <v>2</v>
      </c>
      <c r="T587">
        <f>AVERAGE(B575,B581)</f>
        <v>10.5</v>
      </c>
      <c r="U587">
        <f>SUM(N575,N581)/SUM(B575,B581)</f>
        <v>2.7666666666666666</v>
      </c>
      <c r="V587">
        <v>2</v>
      </c>
      <c r="W587">
        <f>AVERAGE(B569:B570)</f>
        <v>9.5</v>
      </c>
      <c r="X587">
        <f>SUM(N569:N570)/SUM(B569:B570)</f>
        <v>3.3489473684210527</v>
      </c>
      <c r="Y587">
        <v>7</v>
      </c>
      <c r="Z587">
        <f>AVERAGE(B571:B577)</f>
        <v>8.0714285714285712</v>
      </c>
      <c r="AA587">
        <f>SUM(N571:N577)/SUM(B571:B577)</f>
        <v>2.6480530973451324</v>
      </c>
      <c r="AB587">
        <v>6</v>
      </c>
      <c r="AC587">
        <f>AVERAGE(B578:B583)</f>
        <v>7</v>
      </c>
      <c r="AD587">
        <f>SUM(N578:N583)/SUM(B578:B583)</f>
        <v>2.6234523809523811</v>
      </c>
      <c r="AE587">
        <v>4</v>
      </c>
      <c r="AF587">
        <f>AVERAGE(B584:B587)</f>
        <v>5.75</v>
      </c>
      <c r="AG587">
        <f>SUM(N584:N587)/SUM(B584:B587)</f>
        <v>2.6839130434782605</v>
      </c>
    </row>
    <row r="588" spans="1:33" ht="13.5" x14ac:dyDescent="0.25">
      <c r="A588" s="1"/>
      <c r="P588">
        <f>SUM(B569:B587)</f>
        <v>140.5</v>
      </c>
      <c r="S588">
        <v>7</v>
      </c>
      <c r="T588">
        <f>AVERAGE(B569,B570,B573,B574,B577,B584,B585)</f>
        <v>8.6428571428571423</v>
      </c>
      <c r="U588">
        <f>SUM(N569,N570,N573,N574,N577,N584,N585)/SUM(B569,B570,B573,B574,B577,B584,B585)</f>
        <v>2.9461983471074382</v>
      </c>
    </row>
    <row r="589" spans="1:33" ht="13.5" x14ac:dyDescent="0.25">
      <c r="A589" s="1">
        <v>1</v>
      </c>
      <c r="B589">
        <v>6</v>
      </c>
      <c r="C589">
        <v>0</v>
      </c>
      <c r="D589">
        <v>16</v>
      </c>
      <c r="E589">
        <v>0</v>
      </c>
      <c r="F589">
        <v>22</v>
      </c>
      <c r="G589">
        <v>2.08</v>
      </c>
      <c r="H589">
        <v>-160</v>
      </c>
      <c r="I589">
        <v>35</v>
      </c>
      <c r="J589">
        <v>2854</v>
      </c>
      <c r="K589">
        <v>1</v>
      </c>
      <c r="L589">
        <v>1</v>
      </c>
      <c r="M589">
        <v>2013</v>
      </c>
      <c r="N589">
        <f t="shared" ref="N589:N612" si="43">B589*G589</f>
        <v>12.48</v>
      </c>
    </row>
    <row r="590" spans="1:33" ht="13.5" x14ac:dyDescent="0.25">
      <c r="A590" s="1">
        <v>1</v>
      </c>
      <c r="B590">
        <v>8</v>
      </c>
      <c r="C590">
        <v>0</v>
      </c>
      <c r="D590">
        <v>26</v>
      </c>
      <c r="E590">
        <v>0</v>
      </c>
      <c r="F590">
        <v>3</v>
      </c>
      <c r="G590">
        <v>3.21</v>
      </c>
      <c r="H590">
        <v>170</v>
      </c>
      <c r="I590">
        <v>45</v>
      </c>
      <c r="J590">
        <v>3443</v>
      </c>
      <c r="K590">
        <v>1</v>
      </c>
      <c r="L590">
        <v>1</v>
      </c>
      <c r="M590">
        <v>2013</v>
      </c>
      <c r="N590">
        <f t="shared" si="43"/>
        <v>25.68</v>
      </c>
    </row>
    <row r="591" spans="1:33" ht="13.5" x14ac:dyDescent="0.25">
      <c r="A591" s="1">
        <v>2</v>
      </c>
      <c r="B591">
        <v>5.5</v>
      </c>
      <c r="C591">
        <v>1</v>
      </c>
      <c r="D591">
        <v>14</v>
      </c>
      <c r="E591">
        <v>0</v>
      </c>
      <c r="F591">
        <v>20</v>
      </c>
      <c r="G591">
        <v>2.99</v>
      </c>
      <c r="H591">
        <v>130</v>
      </c>
      <c r="I591">
        <v>40</v>
      </c>
      <c r="J591">
        <v>2805</v>
      </c>
      <c r="K591">
        <v>1</v>
      </c>
      <c r="L591">
        <v>2</v>
      </c>
      <c r="M591">
        <v>2013</v>
      </c>
      <c r="N591">
        <f t="shared" si="43"/>
        <v>16.445</v>
      </c>
    </row>
    <row r="592" spans="1:33" ht="13.5" x14ac:dyDescent="0.25">
      <c r="A592" s="1">
        <v>1</v>
      </c>
      <c r="B592">
        <v>5</v>
      </c>
      <c r="C592">
        <v>0</v>
      </c>
      <c r="D592">
        <v>20</v>
      </c>
      <c r="E592">
        <v>0</v>
      </c>
      <c r="F592">
        <v>25</v>
      </c>
      <c r="G592">
        <v>2.52</v>
      </c>
      <c r="H592">
        <v>160</v>
      </c>
      <c r="I592">
        <v>45</v>
      </c>
      <c r="J592">
        <v>3339</v>
      </c>
      <c r="K592">
        <v>1</v>
      </c>
      <c r="L592">
        <v>3</v>
      </c>
      <c r="M592">
        <v>2013</v>
      </c>
      <c r="N592">
        <f t="shared" si="43"/>
        <v>12.6</v>
      </c>
    </row>
    <row r="593" spans="1:18" ht="13.5" x14ac:dyDescent="0.25">
      <c r="A593" s="1">
        <v>0</v>
      </c>
      <c r="B593">
        <v>10</v>
      </c>
      <c r="C593">
        <v>0</v>
      </c>
      <c r="D593">
        <v>2</v>
      </c>
      <c r="E593">
        <v>0</v>
      </c>
      <c r="F593">
        <v>12</v>
      </c>
      <c r="G593">
        <v>2.2000000000000002</v>
      </c>
      <c r="H593">
        <v>-50</v>
      </c>
      <c r="I593">
        <v>45</v>
      </c>
      <c r="J593">
        <v>3650</v>
      </c>
      <c r="K593">
        <v>2</v>
      </c>
      <c r="L593">
        <v>4</v>
      </c>
      <c r="M593">
        <v>2013</v>
      </c>
      <c r="N593">
        <f t="shared" si="43"/>
        <v>22</v>
      </c>
    </row>
    <row r="594" spans="1:18" ht="13.5" x14ac:dyDescent="0.25">
      <c r="A594" s="1">
        <v>0</v>
      </c>
      <c r="B594">
        <v>5.5</v>
      </c>
      <c r="C594">
        <v>0</v>
      </c>
      <c r="D594">
        <v>11</v>
      </c>
      <c r="E594">
        <v>1</v>
      </c>
      <c r="F594">
        <v>16</v>
      </c>
      <c r="G594">
        <v>2.2999999999999998</v>
      </c>
      <c r="H594">
        <v>-40</v>
      </c>
      <c r="I594">
        <v>55</v>
      </c>
      <c r="J594">
        <v>2726</v>
      </c>
      <c r="K594">
        <v>2</v>
      </c>
      <c r="L594">
        <v>4</v>
      </c>
      <c r="M594">
        <v>2013</v>
      </c>
      <c r="N594">
        <f t="shared" si="43"/>
        <v>12.649999999999999</v>
      </c>
    </row>
    <row r="595" spans="1:18" ht="13.5" x14ac:dyDescent="0.25">
      <c r="A595" s="1">
        <v>2</v>
      </c>
      <c r="B595">
        <v>5</v>
      </c>
      <c r="C595">
        <v>0</v>
      </c>
      <c r="D595">
        <v>19</v>
      </c>
      <c r="E595">
        <v>0</v>
      </c>
      <c r="F595">
        <v>24</v>
      </c>
      <c r="G595">
        <v>3.6</v>
      </c>
      <c r="H595">
        <v>130</v>
      </c>
      <c r="I595">
        <v>45</v>
      </c>
      <c r="J595">
        <v>2280</v>
      </c>
      <c r="K595">
        <v>2</v>
      </c>
      <c r="L595">
        <v>4</v>
      </c>
      <c r="M595">
        <v>2013</v>
      </c>
      <c r="N595">
        <f t="shared" si="43"/>
        <v>18</v>
      </c>
    </row>
    <row r="596" spans="1:18" ht="13.5" x14ac:dyDescent="0.25">
      <c r="A596" s="1">
        <v>1</v>
      </c>
      <c r="B596">
        <v>5</v>
      </c>
      <c r="C596">
        <v>1</v>
      </c>
      <c r="D596">
        <v>2</v>
      </c>
      <c r="E596">
        <v>1</v>
      </c>
      <c r="F596">
        <v>7</v>
      </c>
      <c r="G596">
        <v>2.1</v>
      </c>
      <c r="H596">
        <v>-170</v>
      </c>
      <c r="I596">
        <v>35</v>
      </c>
      <c r="J596">
        <v>2824</v>
      </c>
      <c r="K596">
        <v>2</v>
      </c>
      <c r="L596">
        <v>5</v>
      </c>
      <c r="M596">
        <v>2013</v>
      </c>
      <c r="N596">
        <f t="shared" si="43"/>
        <v>10.5</v>
      </c>
    </row>
    <row r="597" spans="1:18" ht="13.5" x14ac:dyDescent="0.25">
      <c r="A597" s="1">
        <v>1</v>
      </c>
      <c r="B597">
        <v>6</v>
      </c>
      <c r="C597">
        <v>0</v>
      </c>
      <c r="D597">
        <v>9</v>
      </c>
      <c r="E597">
        <v>0</v>
      </c>
      <c r="F597">
        <v>16</v>
      </c>
      <c r="G597">
        <v>3.39</v>
      </c>
      <c r="H597">
        <v>140</v>
      </c>
      <c r="I597">
        <v>35</v>
      </c>
      <c r="J597">
        <v>2903</v>
      </c>
      <c r="K597">
        <v>2</v>
      </c>
      <c r="L597">
        <v>5</v>
      </c>
      <c r="M597">
        <v>2013</v>
      </c>
      <c r="N597">
        <f t="shared" si="43"/>
        <v>20.34</v>
      </c>
    </row>
    <row r="598" spans="1:18" ht="13.5" x14ac:dyDescent="0.25">
      <c r="A598" s="1">
        <v>0</v>
      </c>
      <c r="B598">
        <v>7.5</v>
      </c>
      <c r="C598">
        <v>1</v>
      </c>
      <c r="D598">
        <v>20</v>
      </c>
      <c r="E598">
        <v>0</v>
      </c>
      <c r="F598">
        <v>28</v>
      </c>
      <c r="G598">
        <v>3.04</v>
      </c>
      <c r="H598">
        <v>-40</v>
      </c>
      <c r="I598">
        <v>45</v>
      </c>
      <c r="J598">
        <v>2674</v>
      </c>
      <c r="K598">
        <v>2</v>
      </c>
      <c r="L598">
        <v>5</v>
      </c>
      <c r="M598">
        <v>2013</v>
      </c>
      <c r="N598">
        <f t="shared" si="43"/>
        <v>22.8</v>
      </c>
    </row>
    <row r="599" spans="1:18" ht="13.5" x14ac:dyDescent="0.25">
      <c r="A599" s="1">
        <v>2</v>
      </c>
      <c r="B599">
        <v>7.5</v>
      </c>
      <c r="C599">
        <v>1</v>
      </c>
      <c r="D599">
        <v>17</v>
      </c>
      <c r="E599">
        <v>0</v>
      </c>
      <c r="F599">
        <v>25</v>
      </c>
      <c r="G599">
        <v>1.77</v>
      </c>
      <c r="H599">
        <v>130</v>
      </c>
      <c r="I599">
        <v>45</v>
      </c>
      <c r="J599">
        <v>2212</v>
      </c>
      <c r="K599">
        <v>2</v>
      </c>
      <c r="L599">
        <v>6</v>
      </c>
      <c r="M599">
        <v>2013</v>
      </c>
      <c r="N599">
        <f t="shared" si="43"/>
        <v>13.275</v>
      </c>
    </row>
    <row r="600" spans="1:18" ht="13.5" x14ac:dyDescent="0.25">
      <c r="A600" s="1">
        <v>1</v>
      </c>
      <c r="B600">
        <v>7</v>
      </c>
      <c r="C600">
        <v>0</v>
      </c>
      <c r="D600">
        <v>18</v>
      </c>
      <c r="E600">
        <v>0</v>
      </c>
      <c r="F600">
        <v>25</v>
      </c>
      <c r="G600">
        <v>3.32</v>
      </c>
      <c r="H600">
        <v>-90</v>
      </c>
      <c r="I600">
        <v>30</v>
      </c>
      <c r="J600">
        <v>3532</v>
      </c>
      <c r="K600">
        <v>3</v>
      </c>
      <c r="L600">
        <v>7</v>
      </c>
      <c r="M600">
        <v>2013</v>
      </c>
      <c r="N600">
        <f t="shared" si="43"/>
        <v>23.24</v>
      </c>
    </row>
    <row r="601" spans="1:18" ht="13.5" x14ac:dyDescent="0.25">
      <c r="A601" s="1">
        <v>1</v>
      </c>
      <c r="B601">
        <v>11</v>
      </c>
      <c r="C601">
        <v>0</v>
      </c>
      <c r="D601">
        <v>23</v>
      </c>
      <c r="E601">
        <v>0</v>
      </c>
      <c r="F601">
        <v>3</v>
      </c>
      <c r="G601">
        <v>2.14</v>
      </c>
      <c r="H601">
        <v>-160</v>
      </c>
      <c r="I601">
        <v>35</v>
      </c>
      <c r="J601">
        <v>2881</v>
      </c>
      <c r="K601">
        <v>3</v>
      </c>
      <c r="L601">
        <v>7</v>
      </c>
      <c r="M601">
        <v>2013</v>
      </c>
      <c r="N601">
        <f t="shared" si="43"/>
        <v>23.540000000000003</v>
      </c>
    </row>
    <row r="602" spans="1:18" ht="13.5" x14ac:dyDescent="0.25">
      <c r="A602" s="1">
        <v>1</v>
      </c>
      <c r="B602">
        <v>9.5</v>
      </c>
      <c r="C602">
        <v>0</v>
      </c>
      <c r="D602">
        <v>28</v>
      </c>
      <c r="E602">
        <v>1</v>
      </c>
      <c r="F602">
        <v>7</v>
      </c>
      <c r="G602">
        <v>2.5</v>
      </c>
      <c r="H602">
        <v>160</v>
      </c>
      <c r="I602">
        <v>30</v>
      </c>
      <c r="J602">
        <v>2856</v>
      </c>
      <c r="K602">
        <v>3</v>
      </c>
      <c r="L602">
        <v>8</v>
      </c>
      <c r="M602">
        <v>2013</v>
      </c>
      <c r="N602">
        <f t="shared" si="43"/>
        <v>23.75</v>
      </c>
    </row>
    <row r="603" spans="1:18" ht="13.5" x14ac:dyDescent="0.25">
      <c r="A603" s="1">
        <v>1</v>
      </c>
      <c r="B603">
        <v>16.5</v>
      </c>
      <c r="C603">
        <v>1</v>
      </c>
      <c r="D603">
        <v>16</v>
      </c>
      <c r="E603">
        <v>0</v>
      </c>
      <c r="F603">
        <v>2</v>
      </c>
      <c r="G603">
        <v>2.91</v>
      </c>
      <c r="H603">
        <v>170</v>
      </c>
      <c r="I603">
        <v>50</v>
      </c>
      <c r="J603">
        <v>2913</v>
      </c>
      <c r="K603">
        <v>3</v>
      </c>
      <c r="L603">
        <v>8</v>
      </c>
      <c r="M603">
        <v>2013</v>
      </c>
      <c r="N603">
        <f t="shared" si="43"/>
        <v>48.015000000000001</v>
      </c>
    </row>
    <row r="604" spans="1:18" ht="13.5" x14ac:dyDescent="0.25">
      <c r="A604" s="1">
        <v>1</v>
      </c>
      <c r="B604">
        <v>8.5</v>
      </c>
      <c r="C604">
        <v>0</v>
      </c>
      <c r="D604">
        <v>6</v>
      </c>
      <c r="E604">
        <v>1</v>
      </c>
      <c r="F604">
        <v>14</v>
      </c>
      <c r="G604">
        <v>1.87</v>
      </c>
      <c r="H604">
        <v>-150</v>
      </c>
      <c r="I604">
        <v>45</v>
      </c>
      <c r="J604">
        <v>2403</v>
      </c>
      <c r="K604">
        <v>3</v>
      </c>
      <c r="L604">
        <v>9</v>
      </c>
      <c r="M604">
        <v>2013</v>
      </c>
      <c r="N604">
        <f t="shared" si="43"/>
        <v>15.895000000000001</v>
      </c>
    </row>
    <row r="605" spans="1:18" ht="13.5" x14ac:dyDescent="0.25">
      <c r="A605" s="1">
        <v>1</v>
      </c>
      <c r="B605">
        <v>11</v>
      </c>
      <c r="C605">
        <v>0</v>
      </c>
      <c r="D605">
        <v>13</v>
      </c>
      <c r="E605">
        <v>0</v>
      </c>
      <c r="F605">
        <v>24</v>
      </c>
      <c r="G605">
        <v>2.3199999999999998</v>
      </c>
      <c r="H605">
        <v>-160</v>
      </c>
      <c r="I605">
        <v>35</v>
      </c>
      <c r="J605">
        <v>3489</v>
      </c>
      <c r="K605">
        <v>3</v>
      </c>
      <c r="L605">
        <v>9</v>
      </c>
      <c r="M605">
        <v>2013</v>
      </c>
      <c r="N605">
        <f t="shared" si="43"/>
        <v>25.52</v>
      </c>
      <c r="R605" t="s">
        <v>12</v>
      </c>
    </row>
    <row r="606" spans="1:18" ht="13.5" x14ac:dyDescent="0.25">
      <c r="A606" s="1">
        <v>1</v>
      </c>
      <c r="B606">
        <v>7</v>
      </c>
      <c r="C606">
        <v>1</v>
      </c>
      <c r="D606">
        <v>17</v>
      </c>
      <c r="E606">
        <v>1</v>
      </c>
      <c r="F606">
        <v>24</v>
      </c>
      <c r="G606">
        <v>1.91</v>
      </c>
      <c r="H606">
        <v>-110</v>
      </c>
      <c r="I606">
        <v>47.5</v>
      </c>
      <c r="J606">
        <v>3181</v>
      </c>
      <c r="K606">
        <v>4</v>
      </c>
      <c r="L606">
        <v>10</v>
      </c>
      <c r="M606">
        <v>2013</v>
      </c>
      <c r="N606">
        <f t="shared" si="43"/>
        <v>13.37</v>
      </c>
    </row>
    <row r="607" spans="1:18" ht="13.5" x14ac:dyDescent="0.25">
      <c r="A607" s="1">
        <v>0</v>
      </c>
      <c r="B607">
        <v>6.5</v>
      </c>
      <c r="C607">
        <v>1</v>
      </c>
      <c r="D607">
        <v>17</v>
      </c>
      <c r="E607">
        <v>0</v>
      </c>
      <c r="F607">
        <v>24</v>
      </c>
      <c r="G607">
        <v>1.72</v>
      </c>
      <c r="H607">
        <v>-20</v>
      </c>
      <c r="I607">
        <v>30</v>
      </c>
      <c r="J607">
        <v>3426</v>
      </c>
      <c r="K607">
        <v>4</v>
      </c>
      <c r="L607">
        <v>10</v>
      </c>
      <c r="M607">
        <v>2013</v>
      </c>
      <c r="N607">
        <f t="shared" si="43"/>
        <v>11.18</v>
      </c>
    </row>
    <row r="608" spans="1:18" ht="13.5" x14ac:dyDescent="0.25">
      <c r="A608" s="1">
        <v>2</v>
      </c>
      <c r="B608">
        <v>7</v>
      </c>
      <c r="C608">
        <v>0</v>
      </c>
      <c r="D608">
        <v>18</v>
      </c>
      <c r="E608">
        <v>0</v>
      </c>
      <c r="F608">
        <v>25</v>
      </c>
      <c r="G608">
        <v>1.96</v>
      </c>
      <c r="H608">
        <v>100</v>
      </c>
      <c r="I608">
        <v>30</v>
      </c>
      <c r="J608">
        <v>2625</v>
      </c>
      <c r="K608">
        <v>4</v>
      </c>
      <c r="L608">
        <v>11</v>
      </c>
      <c r="M608">
        <v>2013</v>
      </c>
      <c r="N608">
        <f t="shared" si="43"/>
        <v>13.719999999999999</v>
      </c>
    </row>
    <row r="609" spans="1:33" ht="13.5" x14ac:dyDescent="0.25">
      <c r="A609" s="1">
        <v>1</v>
      </c>
      <c r="B609">
        <v>6</v>
      </c>
      <c r="C609">
        <v>0</v>
      </c>
      <c r="D609">
        <v>18</v>
      </c>
      <c r="E609">
        <v>0</v>
      </c>
      <c r="F609">
        <v>24</v>
      </c>
      <c r="G609">
        <v>2.17</v>
      </c>
      <c r="H609">
        <v>160</v>
      </c>
      <c r="I609">
        <v>45</v>
      </c>
      <c r="J609">
        <v>2960</v>
      </c>
      <c r="K609">
        <v>4</v>
      </c>
      <c r="L609">
        <v>11</v>
      </c>
      <c r="M609">
        <v>2013</v>
      </c>
      <c r="N609">
        <f t="shared" si="43"/>
        <v>13.02</v>
      </c>
    </row>
    <row r="610" spans="1:33" ht="13.5" x14ac:dyDescent="0.25">
      <c r="A610" s="1">
        <v>1</v>
      </c>
      <c r="B610">
        <v>5</v>
      </c>
      <c r="C610">
        <v>1</v>
      </c>
      <c r="D610">
        <v>25</v>
      </c>
      <c r="E610">
        <v>1</v>
      </c>
      <c r="F610">
        <v>30</v>
      </c>
      <c r="G610">
        <v>1.84</v>
      </c>
      <c r="H610">
        <v>-130</v>
      </c>
      <c r="I610">
        <v>40</v>
      </c>
      <c r="J610">
        <v>3817</v>
      </c>
      <c r="K610">
        <v>4</v>
      </c>
      <c r="L610">
        <v>11</v>
      </c>
      <c r="M610">
        <v>2013</v>
      </c>
      <c r="N610">
        <f t="shared" si="43"/>
        <v>9.2000000000000011</v>
      </c>
      <c r="S610">
        <v>4</v>
      </c>
      <c r="T610">
        <f>AVERAGE(B593:B594,B598,B607)</f>
        <v>7.375</v>
      </c>
      <c r="U610">
        <f>SUM(N593:N594,N598,N607)/SUM(B593:B594,B598,B607)</f>
        <v>2.3264406779661013</v>
      </c>
    </row>
    <row r="611" spans="1:33" ht="13.5" x14ac:dyDescent="0.25">
      <c r="A611" s="1">
        <v>1</v>
      </c>
      <c r="B611">
        <v>5</v>
      </c>
      <c r="C611">
        <v>0</v>
      </c>
      <c r="D611">
        <v>8</v>
      </c>
      <c r="E611">
        <v>0</v>
      </c>
      <c r="F611">
        <v>13</v>
      </c>
      <c r="G611">
        <v>4.66</v>
      </c>
      <c r="H611">
        <v>170</v>
      </c>
      <c r="I611">
        <v>35</v>
      </c>
      <c r="J611">
        <v>2274</v>
      </c>
      <c r="K611">
        <v>4</v>
      </c>
      <c r="L611">
        <v>12</v>
      </c>
      <c r="M611">
        <v>2013</v>
      </c>
      <c r="N611">
        <f t="shared" si="43"/>
        <v>23.3</v>
      </c>
      <c r="S611">
        <v>16</v>
      </c>
      <c r="T611">
        <f>AVERAGE(B589:B590,B592,B596:B597,B600:B606,B609:B612)</f>
        <v>7.90625</v>
      </c>
      <c r="U611">
        <f>SUM(N589:N590,N592,N596:N597,N600:N606,N609:N612)/SUM(B589:B590,B592,B596:B597,B600:B606,B609:B612)</f>
        <v>2.6438735177865613</v>
      </c>
    </row>
    <row r="612" spans="1:33" ht="13.5" x14ac:dyDescent="0.25">
      <c r="A612" s="1">
        <v>1</v>
      </c>
      <c r="B612">
        <v>10</v>
      </c>
      <c r="C612">
        <v>0</v>
      </c>
      <c r="D612">
        <v>22</v>
      </c>
      <c r="E612">
        <v>0</v>
      </c>
      <c r="F612">
        <v>1</v>
      </c>
      <c r="G612">
        <v>3.4</v>
      </c>
      <c r="H612">
        <v>-140</v>
      </c>
      <c r="I612">
        <v>30</v>
      </c>
      <c r="J612">
        <v>1948</v>
      </c>
      <c r="K612">
        <v>4</v>
      </c>
      <c r="L612">
        <v>12</v>
      </c>
      <c r="M612">
        <v>2013</v>
      </c>
      <c r="N612">
        <f t="shared" si="43"/>
        <v>34</v>
      </c>
      <c r="O612">
        <v>27</v>
      </c>
      <c r="P612">
        <v>24</v>
      </c>
      <c r="Q612">
        <f>AVERAGE(B589:B612)</f>
        <v>7.541666666666667</v>
      </c>
      <c r="R612">
        <f>SUM(N589:N612)/SUM(B589:B612)</f>
        <v>2.5664088397790055</v>
      </c>
      <c r="S612">
        <v>4</v>
      </c>
      <c r="T612">
        <f>AVERAGE(B591,B595,B599,B608)</f>
        <v>6.25</v>
      </c>
      <c r="U612">
        <f>SUM(N591,N595,N599,N608)/SUM(B591,B595,B599,B608)</f>
        <v>2.4575999999999998</v>
      </c>
      <c r="V612">
        <v>4</v>
      </c>
      <c r="W612">
        <f>AVERAGE(B589:B592)</f>
        <v>6.125</v>
      </c>
      <c r="X612">
        <f>SUM(N589:N592)/SUM(B589:B592)</f>
        <v>2.7430612244897961</v>
      </c>
      <c r="Y612">
        <v>7</v>
      </c>
      <c r="Z612">
        <f>AVERAGE(B593:B599)</f>
        <v>6.6428571428571432</v>
      </c>
      <c r="AA612">
        <f>SUM(N593:N599)/SUM(B593:B599)</f>
        <v>2.5712903225806452</v>
      </c>
      <c r="AB612">
        <v>6</v>
      </c>
      <c r="AC612">
        <f>AVERAGE(B600:B605)</f>
        <v>10.583333333333334</v>
      </c>
      <c r="AD612">
        <f>SUM(N600:N605)/SUM(B600:B605)</f>
        <v>2.5190551181102365</v>
      </c>
      <c r="AE612">
        <v>7</v>
      </c>
      <c r="AF612">
        <f>AVERAGE(B606:B612)</f>
        <v>6.6428571428571432</v>
      </c>
      <c r="AG612">
        <f>SUM(N606:N612)/SUM(B606:B612)</f>
        <v>2.5331182795698921</v>
      </c>
    </row>
    <row r="613" spans="1:33" ht="13.5" x14ac:dyDescent="0.25">
      <c r="A613" s="1"/>
      <c r="P613">
        <f>SUM(B589:B612)</f>
        <v>181</v>
      </c>
      <c r="S613">
        <v>8</v>
      </c>
      <c r="T613">
        <f>AVERAGE(B589,B601,B604:B606,B610,B612)</f>
        <v>8.3571428571428577</v>
      </c>
      <c r="U613">
        <f>SUM(N589,N601,N604:N606,N610,N612)/SUM(B589,B601,B604:B606,B610,B612)</f>
        <v>2.2906837606837605</v>
      </c>
    </row>
    <row r="614" spans="1:33" ht="13.5" x14ac:dyDescent="0.25">
      <c r="A614" s="1">
        <v>1</v>
      </c>
      <c r="B614">
        <v>10</v>
      </c>
      <c r="C614">
        <v>0</v>
      </c>
      <c r="D614">
        <v>27</v>
      </c>
      <c r="E614">
        <v>0</v>
      </c>
      <c r="F614">
        <v>6</v>
      </c>
      <c r="G614">
        <v>2.72</v>
      </c>
      <c r="H614">
        <v>-130</v>
      </c>
      <c r="I614">
        <v>45</v>
      </c>
      <c r="J614">
        <v>2465</v>
      </c>
      <c r="K614">
        <v>1</v>
      </c>
      <c r="L614">
        <v>1</v>
      </c>
      <c r="M614">
        <v>2014</v>
      </c>
      <c r="N614">
        <f t="shared" ref="N614:N626" si="44">B614*G614</f>
        <v>27.200000000000003</v>
      </c>
    </row>
    <row r="615" spans="1:33" ht="13.5" x14ac:dyDescent="0.25">
      <c r="A615" s="1">
        <v>1</v>
      </c>
      <c r="B615">
        <v>15</v>
      </c>
      <c r="C615">
        <v>0</v>
      </c>
      <c r="D615">
        <v>21</v>
      </c>
      <c r="E615">
        <v>0</v>
      </c>
      <c r="F615">
        <v>5</v>
      </c>
      <c r="G615">
        <v>3.04</v>
      </c>
      <c r="H615">
        <v>160</v>
      </c>
      <c r="I615">
        <v>40</v>
      </c>
      <c r="J615">
        <v>2594</v>
      </c>
      <c r="K615">
        <v>1</v>
      </c>
      <c r="L615">
        <v>3</v>
      </c>
      <c r="M615">
        <v>2014</v>
      </c>
      <c r="N615">
        <f t="shared" si="44"/>
        <v>45.6</v>
      </c>
    </row>
    <row r="616" spans="1:33" ht="13.5" x14ac:dyDescent="0.25">
      <c r="A616" s="1">
        <v>1</v>
      </c>
      <c r="B616">
        <v>7</v>
      </c>
      <c r="C616">
        <v>1</v>
      </c>
      <c r="D616">
        <v>31</v>
      </c>
      <c r="E616">
        <v>1</v>
      </c>
      <c r="F616">
        <v>7</v>
      </c>
      <c r="G616">
        <v>3.14</v>
      </c>
      <c r="H616">
        <v>170</v>
      </c>
      <c r="I616">
        <v>40</v>
      </c>
      <c r="J616">
        <v>2603</v>
      </c>
      <c r="K616">
        <v>2</v>
      </c>
      <c r="L616">
        <v>4</v>
      </c>
      <c r="M616">
        <v>2014</v>
      </c>
      <c r="N616">
        <f t="shared" si="44"/>
        <v>21.98</v>
      </c>
    </row>
    <row r="617" spans="1:33" ht="13.5" x14ac:dyDescent="0.25">
      <c r="A617" s="1">
        <v>1</v>
      </c>
      <c r="B617">
        <v>5</v>
      </c>
      <c r="C617">
        <v>1</v>
      </c>
      <c r="D617">
        <v>2</v>
      </c>
      <c r="E617">
        <v>1</v>
      </c>
      <c r="F617">
        <v>7</v>
      </c>
      <c r="G617">
        <v>1.34</v>
      </c>
      <c r="H617">
        <v>160</v>
      </c>
      <c r="I617">
        <v>45</v>
      </c>
      <c r="J617">
        <v>3230</v>
      </c>
      <c r="K617">
        <v>2</v>
      </c>
      <c r="L617">
        <v>6</v>
      </c>
      <c r="M617">
        <v>2014</v>
      </c>
      <c r="N617">
        <f t="shared" si="44"/>
        <v>6.7</v>
      </c>
    </row>
    <row r="618" spans="1:33" ht="13.5" x14ac:dyDescent="0.25">
      <c r="A618" s="1">
        <v>1</v>
      </c>
      <c r="B618">
        <v>14</v>
      </c>
      <c r="C618">
        <v>0</v>
      </c>
      <c r="D618">
        <v>5</v>
      </c>
      <c r="E618">
        <v>0</v>
      </c>
      <c r="F618">
        <v>19</v>
      </c>
      <c r="G618">
        <v>2.87</v>
      </c>
      <c r="H618">
        <v>150</v>
      </c>
      <c r="I618">
        <v>50</v>
      </c>
      <c r="J618">
        <v>2580</v>
      </c>
      <c r="K618">
        <v>3</v>
      </c>
      <c r="L618">
        <v>7</v>
      </c>
      <c r="M618">
        <v>2014</v>
      </c>
      <c r="N618">
        <f t="shared" si="44"/>
        <v>40.18</v>
      </c>
    </row>
    <row r="619" spans="1:33" ht="13.5" x14ac:dyDescent="0.25">
      <c r="A619" s="1">
        <v>1</v>
      </c>
      <c r="B619">
        <v>5.5</v>
      </c>
      <c r="C619">
        <v>1</v>
      </c>
      <c r="D619">
        <v>17</v>
      </c>
      <c r="E619">
        <v>0</v>
      </c>
      <c r="F619">
        <v>23</v>
      </c>
      <c r="G619">
        <v>2.15</v>
      </c>
      <c r="H619">
        <v>-130</v>
      </c>
      <c r="I619">
        <v>45</v>
      </c>
      <c r="J619">
        <v>2405</v>
      </c>
      <c r="K619">
        <v>3</v>
      </c>
      <c r="L619">
        <v>8</v>
      </c>
      <c r="M619">
        <v>2014</v>
      </c>
      <c r="N619">
        <f t="shared" si="44"/>
        <v>11.824999999999999</v>
      </c>
    </row>
    <row r="620" spans="1:33" ht="13.5" x14ac:dyDescent="0.25">
      <c r="A620" s="1">
        <v>2</v>
      </c>
      <c r="B620">
        <v>6</v>
      </c>
      <c r="C620">
        <v>1</v>
      </c>
      <c r="D620">
        <v>19</v>
      </c>
      <c r="E620">
        <v>1</v>
      </c>
      <c r="F620">
        <v>25</v>
      </c>
      <c r="G620">
        <v>3.54</v>
      </c>
      <c r="H620">
        <v>130</v>
      </c>
      <c r="I620">
        <v>40</v>
      </c>
      <c r="J620">
        <v>2956</v>
      </c>
      <c r="K620">
        <v>3</v>
      </c>
      <c r="L620">
        <v>8</v>
      </c>
      <c r="M620">
        <v>2014</v>
      </c>
      <c r="N620">
        <f t="shared" si="44"/>
        <v>21.240000000000002</v>
      </c>
    </row>
    <row r="621" spans="1:33" ht="13.5" x14ac:dyDescent="0.25">
      <c r="A621" s="1">
        <v>1</v>
      </c>
      <c r="B621">
        <v>7.5</v>
      </c>
      <c r="C621">
        <v>0</v>
      </c>
      <c r="D621">
        <v>5</v>
      </c>
      <c r="E621">
        <v>1</v>
      </c>
      <c r="F621">
        <v>12</v>
      </c>
      <c r="G621">
        <v>2.64</v>
      </c>
      <c r="H621">
        <v>140</v>
      </c>
      <c r="I621">
        <v>40</v>
      </c>
      <c r="J621">
        <v>2955</v>
      </c>
      <c r="K621">
        <v>3</v>
      </c>
      <c r="L621">
        <v>9</v>
      </c>
      <c r="M621">
        <v>2014</v>
      </c>
      <c r="N621">
        <f t="shared" si="44"/>
        <v>19.8</v>
      </c>
    </row>
    <row r="622" spans="1:33" ht="13.5" x14ac:dyDescent="0.25">
      <c r="A622" s="1">
        <v>1</v>
      </c>
      <c r="B622">
        <v>8.5</v>
      </c>
      <c r="C622">
        <v>0</v>
      </c>
      <c r="D622">
        <v>20</v>
      </c>
      <c r="E622">
        <v>0</v>
      </c>
      <c r="F622">
        <v>29</v>
      </c>
      <c r="G622">
        <v>3.27</v>
      </c>
      <c r="H622">
        <v>-150</v>
      </c>
      <c r="I622">
        <v>45</v>
      </c>
      <c r="J622">
        <v>2257</v>
      </c>
      <c r="K622">
        <v>3</v>
      </c>
      <c r="L622">
        <v>9</v>
      </c>
      <c r="M622">
        <v>2014</v>
      </c>
      <c r="N622">
        <f t="shared" si="44"/>
        <v>27.795000000000002</v>
      </c>
    </row>
    <row r="623" spans="1:33" ht="13.5" x14ac:dyDescent="0.25">
      <c r="A623" s="1">
        <v>1</v>
      </c>
      <c r="B623">
        <v>5</v>
      </c>
      <c r="C623">
        <v>0</v>
      </c>
      <c r="D623">
        <v>29</v>
      </c>
      <c r="E623">
        <v>0</v>
      </c>
      <c r="F623">
        <v>3</v>
      </c>
      <c r="G623">
        <v>2.13</v>
      </c>
      <c r="H623">
        <v>-110</v>
      </c>
      <c r="I623">
        <v>40</v>
      </c>
      <c r="J623">
        <v>2598</v>
      </c>
      <c r="K623">
        <v>4</v>
      </c>
      <c r="L623">
        <v>10</v>
      </c>
      <c r="M623">
        <v>2014</v>
      </c>
      <c r="N623">
        <f t="shared" si="44"/>
        <v>10.649999999999999</v>
      </c>
    </row>
    <row r="624" spans="1:33" ht="13.5" x14ac:dyDescent="0.25">
      <c r="A624" s="1">
        <v>0</v>
      </c>
      <c r="B624">
        <v>7</v>
      </c>
      <c r="C624">
        <v>0</v>
      </c>
      <c r="D624">
        <v>14</v>
      </c>
      <c r="E624">
        <v>0</v>
      </c>
      <c r="F624">
        <v>21</v>
      </c>
      <c r="G624">
        <v>2.5299999999999998</v>
      </c>
      <c r="H624">
        <v>10</v>
      </c>
      <c r="I624">
        <v>30</v>
      </c>
      <c r="J624">
        <v>3309</v>
      </c>
      <c r="K624">
        <v>4</v>
      </c>
      <c r="L624">
        <v>11</v>
      </c>
      <c r="M624">
        <v>2014</v>
      </c>
      <c r="N624">
        <f t="shared" si="44"/>
        <v>17.709999999999997</v>
      </c>
      <c r="S624">
        <v>1</v>
      </c>
      <c r="T624">
        <f>AVERAGE(B624)</f>
        <v>7</v>
      </c>
      <c r="U624">
        <f>SUM(N624)/SUM(B624)</f>
        <v>2.5299999999999998</v>
      </c>
    </row>
    <row r="625" spans="1:33" ht="13.5" x14ac:dyDescent="0.25">
      <c r="A625" s="1">
        <v>1</v>
      </c>
      <c r="B625">
        <v>5</v>
      </c>
      <c r="C625">
        <v>0</v>
      </c>
      <c r="D625">
        <v>14</v>
      </c>
      <c r="E625">
        <v>0</v>
      </c>
      <c r="F625">
        <v>19</v>
      </c>
      <c r="G625">
        <v>3.28</v>
      </c>
      <c r="H625">
        <v>-140</v>
      </c>
      <c r="I625">
        <v>40</v>
      </c>
      <c r="J625">
        <v>2711</v>
      </c>
      <c r="K625">
        <v>4</v>
      </c>
      <c r="L625">
        <v>11</v>
      </c>
      <c r="M625">
        <v>2014</v>
      </c>
      <c r="N625">
        <f t="shared" si="44"/>
        <v>16.399999999999999</v>
      </c>
      <c r="S625">
        <v>11</v>
      </c>
      <c r="T625">
        <f>AVERAGE(B614:B619,B621:B623,B625:B626)</f>
        <v>8.3181818181818183</v>
      </c>
      <c r="U625">
        <f>SUM(N614:N619,N621:N623,N625:N626)/SUM(B614:B619,B621:B623,B625:B626)</f>
        <v>2.7824043715847</v>
      </c>
    </row>
    <row r="626" spans="1:33" ht="13.5" x14ac:dyDescent="0.25">
      <c r="A626" s="1">
        <v>1</v>
      </c>
      <c r="B626">
        <v>9</v>
      </c>
      <c r="C626">
        <v>0</v>
      </c>
      <c r="D626">
        <v>24</v>
      </c>
      <c r="E626">
        <v>0</v>
      </c>
      <c r="F626">
        <v>2</v>
      </c>
      <c r="G626">
        <v>2.94</v>
      </c>
      <c r="H626">
        <v>170</v>
      </c>
      <c r="I626">
        <v>45</v>
      </c>
      <c r="J626">
        <v>2706</v>
      </c>
      <c r="K626">
        <v>4</v>
      </c>
      <c r="L626">
        <v>12</v>
      </c>
      <c r="M626">
        <v>2014</v>
      </c>
      <c r="N626">
        <f t="shared" si="44"/>
        <v>26.46</v>
      </c>
      <c r="O626">
        <v>8.5</v>
      </c>
      <c r="P626">
        <v>13</v>
      </c>
      <c r="Q626">
        <f>AVERAGE(B614:B626)</f>
        <v>8.0384615384615383</v>
      </c>
      <c r="R626">
        <f>SUM(N614:N626)/SUM(B614:B626)</f>
        <v>2.8089952153110049</v>
      </c>
      <c r="S626">
        <v>1</v>
      </c>
      <c r="T626">
        <f>AVERAGE(B620)</f>
        <v>6</v>
      </c>
      <c r="U626">
        <f>SUM(N620)/SUM(B620)</f>
        <v>3.5400000000000005</v>
      </c>
      <c r="V626">
        <v>2</v>
      </c>
      <c r="W626">
        <f>AVERAGE(B614:B615)</f>
        <v>12.5</v>
      </c>
      <c r="X626">
        <f>SUM(N614:N615)/SUM(B614:B615)</f>
        <v>2.9120000000000004</v>
      </c>
      <c r="Y626">
        <v>2</v>
      </c>
      <c r="Z626">
        <f>AVERAGE(B616:B617)</f>
        <v>6</v>
      </c>
      <c r="AA626">
        <f>SUM(N616:N617)/SUM(B616:B617)</f>
        <v>2.39</v>
      </c>
      <c r="AB626">
        <v>5</v>
      </c>
      <c r="AC626">
        <f>AVERAGE(B618:B622)</f>
        <v>8.3000000000000007</v>
      </c>
      <c r="AD626">
        <f>SUM(N618:N622)/SUM(B618:B622)</f>
        <v>2.9118072289156629</v>
      </c>
      <c r="AE626">
        <v>4</v>
      </c>
      <c r="AF626">
        <f>AVERAGE(B623:B626)</f>
        <v>6.5</v>
      </c>
      <c r="AG626">
        <f>SUM(N623:N626)/SUM(B623:B626)</f>
        <v>2.7392307692307694</v>
      </c>
    </row>
    <row r="627" spans="1:33" ht="13.5" x14ac:dyDescent="0.25">
      <c r="A627" s="1"/>
      <c r="P627">
        <f>SUM(B614:B626)</f>
        <v>104.5</v>
      </c>
      <c r="S627">
        <v>5</v>
      </c>
      <c r="T627">
        <f>AVERAGE(B614,B619,B622,B623,B625)</f>
        <v>6.8</v>
      </c>
      <c r="U627">
        <f>SUM(N614,N619,N622,N623,N625)/SUM(B614,B619,B622,B623,B625)</f>
        <v>2.7608823529411768</v>
      </c>
    </row>
    <row r="628" spans="1:33" ht="13.5" x14ac:dyDescent="0.25">
      <c r="A628" s="1">
        <v>1</v>
      </c>
      <c r="B628">
        <v>5.5</v>
      </c>
      <c r="C628">
        <v>1</v>
      </c>
      <c r="D628">
        <v>23</v>
      </c>
      <c r="E628">
        <v>0</v>
      </c>
      <c r="F628">
        <v>29</v>
      </c>
      <c r="G628">
        <v>2.82</v>
      </c>
      <c r="H628">
        <v>170</v>
      </c>
      <c r="I628">
        <v>40</v>
      </c>
      <c r="J628">
        <v>2526</v>
      </c>
      <c r="K628">
        <v>1</v>
      </c>
      <c r="L628">
        <v>1</v>
      </c>
      <c r="M628">
        <v>2015</v>
      </c>
      <c r="N628">
        <f t="shared" ref="N628:N641" si="45">B628*G628</f>
        <v>15.51</v>
      </c>
    </row>
    <row r="629" spans="1:33" ht="13.5" x14ac:dyDescent="0.25">
      <c r="A629" s="1">
        <v>1</v>
      </c>
      <c r="B629">
        <v>5</v>
      </c>
      <c r="C629">
        <v>1</v>
      </c>
      <c r="D629">
        <v>5</v>
      </c>
      <c r="E629">
        <v>1</v>
      </c>
      <c r="F629">
        <v>10</v>
      </c>
      <c r="G629">
        <v>4.1100000000000003</v>
      </c>
      <c r="H629">
        <v>-160</v>
      </c>
      <c r="I629">
        <v>50</v>
      </c>
      <c r="J629">
        <v>2223</v>
      </c>
      <c r="K629">
        <v>1</v>
      </c>
      <c r="L629">
        <v>3</v>
      </c>
      <c r="M629">
        <v>2015</v>
      </c>
      <c r="N629">
        <f t="shared" si="45"/>
        <v>20.55</v>
      </c>
    </row>
    <row r="630" spans="1:33" ht="13.5" x14ac:dyDescent="0.25">
      <c r="A630" s="1">
        <v>1</v>
      </c>
      <c r="B630">
        <v>6</v>
      </c>
      <c r="C630">
        <v>1</v>
      </c>
      <c r="D630">
        <v>29</v>
      </c>
      <c r="E630">
        <v>1</v>
      </c>
      <c r="F630">
        <v>4</v>
      </c>
      <c r="G630">
        <v>2.79</v>
      </c>
      <c r="H630">
        <v>-170</v>
      </c>
      <c r="I630">
        <v>45</v>
      </c>
      <c r="J630">
        <v>2063</v>
      </c>
      <c r="K630">
        <v>2</v>
      </c>
      <c r="L630">
        <v>4</v>
      </c>
      <c r="M630">
        <v>2015</v>
      </c>
      <c r="N630">
        <f t="shared" si="45"/>
        <v>16.740000000000002</v>
      </c>
    </row>
    <row r="631" spans="1:33" ht="13.5" x14ac:dyDescent="0.25">
      <c r="A631" s="1">
        <v>1</v>
      </c>
      <c r="B631">
        <v>6.5</v>
      </c>
      <c r="C631">
        <v>1</v>
      </c>
      <c r="D631">
        <v>21</v>
      </c>
      <c r="E631">
        <v>0</v>
      </c>
      <c r="F631">
        <v>28</v>
      </c>
      <c r="G631">
        <v>2.52</v>
      </c>
      <c r="H631">
        <v>150</v>
      </c>
      <c r="I631">
        <v>45</v>
      </c>
      <c r="J631">
        <v>2806</v>
      </c>
      <c r="K631">
        <v>2</v>
      </c>
      <c r="L631">
        <v>4</v>
      </c>
      <c r="M631">
        <v>2015</v>
      </c>
      <c r="N631">
        <f t="shared" si="45"/>
        <v>16.38</v>
      </c>
    </row>
    <row r="632" spans="1:33" ht="13.5" x14ac:dyDescent="0.25">
      <c r="A632" s="1">
        <v>0</v>
      </c>
      <c r="B632">
        <v>7</v>
      </c>
      <c r="C632">
        <v>1</v>
      </c>
      <c r="D632">
        <v>7</v>
      </c>
      <c r="E632">
        <v>1</v>
      </c>
      <c r="F632">
        <v>14</v>
      </c>
      <c r="G632">
        <v>3.73</v>
      </c>
      <c r="H632">
        <v>-60</v>
      </c>
      <c r="I632">
        <v>60</v>
      </c>
      <c r="J632">
        <v>2215</v>
      </c>
      <c r="K632">
        <v>2</v>
      </c>
      <c r="L632">
        <v>5</v>
      </c>
      <c r="M632">
        <v>2015</v>
      </c>
      <c r="N632">
        <f t="shared" si="45"/>
        <v>26.11</v>
      </c>
    </row>
    <row r="633" spans="1:33" ht="13.5" x14ac:dyDescent="0.25">
      <c r="A633" s="1">
        <v>1</v>
      </c>
      <c r="B633">
        <v>6</v>
      </c>
      <c r="C633">
        <v>0</v>
      </c>
      <c r="D633">
        <v>12</v>
      </c>
      <c r="E633">
        <v>0</v>
      </c>
      <c r="F633">
        <v>18</v>
      </c>
      <c r="G633">
        <v>3.71</v>
      </c>
      <c r="H633">
        <v>-160</v>
      </c>
      <c r="I633">
        <v>55</v>
      </c>
      <c r="J633">
        <v>2411</v>
      </c>
      <c r="K633">
        <v>2</v>
      </c>
      <c r="L633">
        <v>5</v>
      </c>
      <c r="M633">
        <v>2015</v>
      </c>
      <c r="N633">
        <f t="shared" si="45"/>
        <v>22.259999999999998</v>
      </c>
    </row>
    <row r="634" spans="1:33" ht="13.5" x14ac:dyDescent="0.25">
      <c r="A634" s="1">
        <v>1</v>
      </c>
      <c r="B634">
        <v>14</v>
      </c>
      <c r="C634">
        <v>0</v>
      </c>
      <c r="D634">
        <v>28</v>
      </c>
      <c r="E634">
        <v>0</v>
      </c>
      <c r="F634">
        <v>11</v>
      </c>
      <c r="G634">
        <v>3.12</v>
      </c>
      <c r="H634">
        <v>170</v>
      </c>
      <c r="I634">
        <v>45</v>
      </c>
      <c r="J634">
        <v>3018</v>
      </c>
      <c r="K634">
        <v>3</v>
      </c>
      <c r="L634">
        <v>6</v>
      </c>
      <c r="M634">
        <v>2015</v>
      </c>
      <c r="N634">
        <f t="shared" si="45"/>
        <v>43.68</v>
      </c>
    </row>
    <row r="635" spans="1:33" ht="13.5" x14ac:dyDescent="0.25">
      <c r="A635" s="1">
        <v>1</v>
      </c>
      <c r="B635">
        <v>8</v>
      </c>
      <c r="C635">
        <v>0</v>
      </c>
      <c r="D635">
        <v>10</v>
      </c>
      <c r="E635">
        <v>0</v>
      </c>
      <c r="F635">
        <v>18</v>
      </c>
      <c r="G635">
        <v>2.59</v>
      </c>
      <c r="H635">
        <v>160</v>
      </c>
      <c r="I635">
        <v>40</v>
      </c>
      <c r="J635">
        <v>3032</v>
      </c>
      <c r="K635">
        <v>3</v>
      </c>
      <c r="L635">
        <v>7</v>
      </c>
      <c r="M635">
        <v>2015</v>
      </c>
      <c r="N635">
        <f t="shared" si="45"/>
        <v>20.72</v>
      </c>
    </row>
    <row r="636" spans="1:33" ht="13.5" x14ac:dyDescent="0.25">
      <c r="A636" s="1">
        <v>2</v>
      </c>
      <c r="B636">
        <v>28</v>
      </c>
      <c r="C636">
        <v>0</v>
      </c>
      <c r="D636">
        <v>14</v>
      </c>
      <c r="E636">
        <v>0</v>
      </c>
      <c r="F636">
        <v>10</v>
      </c>
      <c r="G636">
        <v>3.24</v>
      </c>
      <c r="H636">
        <v>110</v>
      </c>
      <c r="I636">
        <v>35</v>
      </c>
      <c r="J636">
        <v>2920</v>
      </c>
      <c r="K636">
        <v>3</v>
      </c>
      <c r="L636">
        <v>7</v>
      </c>
      <c r="M636">
        <v>2015</v>
      </c>
      <c r="N636">
        <f t="shared" si="45"/>
        <v>90.72</v>
      </c>
    </row>
    <row r="637" spans="1:33" ht="13.5" x14ac:dyDescent="0.25">
      <c r="A637" s="1">
        <v>1</v>
      </c>
      <c r="B637">
        <v>6</v>
      </c>
      <c r="C637">
        <v>0</v>
      </c>
      <c r="D637">
        <v>10</v>
      </c>
      <c r="E637">
        <v>0</v>
      </c>
      <c r="F637">
        <v>16</v>
      </c>
      <c r="G637">
        <v>2.2799999999999998</v>
      </c>
      <c r="H637">
        <v>160</v>
      </c>
      <c r="I637">
        <v>45</v>
      </c>
      <c r="J637">
        <v>2690</v>
      </c>
      <c r="K637">
        <v>3</v>
      </c>
      <c r="L637">
        <v>8</v>
      </c>
      <c r="M637">
        <v>2015</v>
      </c>
      <c r="N637">
        <f t="shared" si="45"/>
        <v>13.68</v>
      </c>
    </row>
    <row r="638" spans="1:33" ht="13.5" x14ac:dyDescent="0.25">
      <c r="A638" s="1">
        <v>1</v>
      </c>
      <c r="B638">
        <v>15</v>
      </c>
      <c r="C638">
        <v>0</v>
      </c>
      <c r="D638">
        <v>7</v>
      </c>
      <c r="E638">
        <v>0</v>
      </c>
      <c r="F638">
        <v>22</v>
      </c>
      <c r="G638">
        <v>4.09</v>
      </c>
      <c r="H638">
        <v>-140</v>
      </c>
      <c r="I638">
        <v>40</v>
      </c>
      <c r="J638">
        <v>3126</v>
      </c>
      <c r="K638">
        <v>3</v>
      </c>
      <c r="L638">
        <v>9</v>
      </c>
      <c r="M638">
        <v>2015</v>
      </c>
      <c r="N638">
        <f t="shared" si="45"/>
        <v>61.349999999999994</v>
      </c>
    </row>
    <row r="639" spans="1:33" ht="13.5" x14ac:dyDescent="0.25">
      <c r="A639" s="1">
        <v>1</v>
      </c>
      <c r="B639">
        <v>12</v>
      </c>
      <c r="C639">
        <v>0</v>
      </c>
      <c r="D639">
        <v>18</v>
      </c>
      <c r="E639">
        <v>0</v>
      </c>
      <c r="F639">
        <v>30</v>
      </c>
      <c r="G639">
        <v>2.38</v>
      </c>
      <c r="H639">
        <v>130</v>
      </c>
      <c r="I639">
        <v>40</v>
      </c>
      <c r="J639">
        <v>2715</v>
      </c>
      <c r="K639">
        <v>3</v>
      </c>
      <c r="L639">
        <v>9</v>
      </c>
      <c r="M639">
        <v>2015</v>
      </c>
      <c r="N639">
        <f t="shared" si="45"/>
        <v>28.56</v>
      </c>
      <c r="S639">
        <v>1</v>
      </c>
      <c r="T639">
        <f>AVERAGE(B632)</f>
        <v>7</v>
      </c>
      <c r="U639">
        <f>SUM(N632)/SUM(B632)</f>
        <v>3.73</v>
      </c>
    </row>
    <row r="640" spans="1:33" ht="13.5" x14ac:dyDescent="0.25">
      <c r="A640" s="1">
        <v>1</v>
      </c>
      <c r="B640">
        <v>5</v>
      </c>
      <c r="C640">
        <v>0</v>
      </c>
      <c r="D640">
        <v>7</v>
      </c>
      <c r="E640">
        <v>0</v>
      </c>
      <c r="F640">
        <v>12</v>
      </c>
      <c r="G640">
        <v>2.98</v>
      </c>
      <c r="H640">
        <v>-110</v>
      </c>
      <c r="I640">
        <v>40</v>
      </c>
      <c r="J640">
        <v>2589</v>
      </c>
      <c r="K640">
        <v>4</v>
      </c>
      <c r="L640">
        <v>12</v>
      </c>
      <c r="M640">
        <v>2015</v>
      </c>
      <c r="N640">
        <f t="shared" si="45"/>
        <v>14.9</v>
      </c>
      <c r="S640">
        <v>12</v>
      </c>
      <c r="T640">
        <f>AVERAGE(B628:B631,B633:B635,B637:B641)</f>
        <v>8.4166666666666661</v>
      </c>
      <c r="U640">
        <f>SUM(N628:N631,N633:N635,N637:N641)/SUM(B628:B631,B633:B635,B637:B641)</f>
        <v>3.1426732673267326</v>
      </c>
    </row>
    <row r="641" spans="1:33" ht="13.5" x14ac:dyDescent="0.25">
      <c r="A641" s="1">
        <v>1</v>
      </c>
      <c r="B641">
        <v>12</v>
      </c>
      <c r="C641">
        <v>0</v>
      </c>
      <c r="D641">
        <v>21</v>
      </c>
      <c r="E641">
        <v>0</v>
      </c>
      <c r="F641">
        <v>2</v>
      </c>
      <c r="G641">
        <v>3.59</v>
      </c>
      <c r="H641">
        <v>-120</v>
      </c>
      <c r="I641">
        <v>55</v>
      </c>
      <c r="J641">
        <v>2738</v>
      </c>
      <c r="K641">
        <v>4</v>
      </c>
      <c r="L641">
        <v>12</v>
      </c>
      <c r="M641">
        <v>2015</v>
      </c>
      <c r="N641">
        <f t="shared" si="45"/>
        <v>43.08</v>
      </c>
      <c r="O641">
        <v>10.5</v>
      </c>
      <c r="P641">
        <v>14</v>
      </c>
      <c r="Q641">
        <f>AVERAGE(B628:B641)</f>
        <v>9.7142857142857135</v>
      </c>
      <c r="R641">
        <f>SUM(N628:N641)/SUM(B628:B641)</f>
        <v>3.1929411764705882</v>
      </c>
      <c r="S641">
        <v>1</v>
      </c>
      <c r="T641">
        <f>AVERAGE(B636)</f>
        <v>28</v>
      </c>
      <c r="U641">
        <f>SUM(N636)/SUM(B636)</f>
        <v>3.2399999999999998</v>
      </c>
      <c r="V641">
        <v>2</v>
      </c>
      <c r="W641">
        <f>AVERAGE(B628:B629)</f>
        <v>5.25</v>
      </c>
      <c r="X641">
        <f>SUM(N628:N629)/SUM(B628:B629)</f>
        <v>3.4342857142857146</v>
      </c>
      <c r="Y641">
        <v>4</v>
      </c>
      <c r="Z641">
        <f>AVERAGE(B630:B633)</f>
        <v>6.375</v>
      </c>
      <c r="AA641">
        <f>SUM(N630:N633)/SUM(B630:B633)</f>
        <v>3.1956862745098045</v>
      </c>
      <c r="AB641">
        <v>6</v>
      </c>
      <c r="AC641">
        <f>AVERAGE(B634:B639)</f>
        <v>13.833333333333334</v>
      </c>
      <c r="AD641">
        <f>SUM(N634:N639)/SUM(B634:B639)</f>
        <v>3.1169879518072285</v>
      </c>
      <c r="AE641">
        <v>2</v>
      </c>
      <c r="AF641">
        <f>AVERAGE(B640:B641)</f>
        <v>8.5</v>
      </c>
      <c r="AG641">
        <f>SUM(N640:N641)/SUM(B640:B641)</f>
        <v>3.4105882352941173</v>
      </c>
    </row>
    <row r="642" spans="1:33" ht="13.5" x14ac:dyDescent="0.25">
      <c r="A642" s="1"/>
      <c r="P642">
        <f>AVERAGE(B375:B641)</f>
        <v>7.9642857142857144</v>
      </c>
      <c r="S642">
        <v>5</v>
      </c>
      <c r="T642">
        <f>AVERAGE(B629,B633,B638,B640,B641)</f>
        <v>8.6</v>
      </c>
      <c r="U642">
        <f>SUM(N629,N633,N638,N640,N641)/SUM(B629,B633,B638,B640,B641)</f>
        <v>3.7706976744186043</v>
      </c>
    </row>
    <row r="643" spans="1:33" ht="13.5" x14ac:dyDescent="0.25">
      <c r="A643" s="1">
        <v>1</v>
      </c>
      <c r="B643">
        <v>5</v>
      </c>
      <c r="C643">
        <v>0</v>
      </c>
      <c r="D643">
        <v>5</v>
      </c>
      <c r="E643">
        <v>0</v>
      </c>
      <c r="F643">
        <v>10</v>
      </c>
      <c r="G643">
        <v>2.23</v>
      </c>
      <c r="H643">
        <v>-90</v>
      </c>
      <c r="I643">
        <v>40</v>
      </c>
      <c r="J643">
        <v>2493</v>
      </c>
      <c r="K643">
        <v>1</v>
      </c>
      <c r="L643">
        <v>1</v>
      </c>
      <c r="M643">
        <v>2016</v>
      </c>
      <c r="N643">
        <f t="shared" ref="N643:N655" si="46">B643*G643</f>
        <v>11.15</v>
      </c>
    </row>
    <row r="644" spans="1:33" ht="13.5" x14ac:dyDescent="0.25">
      <c r="A644" s="1">
        <v>1</v>
      </c>
      <c r="B644">
        <v>10</v>
      </c>
      <c r="C644">
        <v>0</v>
      </c>
      <c r="D644">
        <v>25</v>
      </c>
      <c r="E644">
        <v>0</v>
      </c>
      <c r="F644">
        <v>4</v>
      </c>
      <c r="G644">
        <v>1.38</v>
      </c>
      <c r="H644">
        <v>-170</v>
      </c>
      <c r="I644">
        <v>40</v>
      </c>
      <c r="J644">
        <v>3003</v>
      </c>
      <c r="K644">
        <v>1</v>
      </c>
      <c r="L644">
        <v>1</v>
      </c>
      <c r="M644">
        <v>2016</v>
      </c>
      <c r="N644">
        <f t="shared" si="46"/>
        <v>13.799999999999999</v>
      </c>
    </row>
    <row r="645" spans="1:33" ht="13.5" x14ac:dyDescent="0.25">
      <c r="A645" s="1">
        <v>1</v>
      </c>
      <c r="B645">
        <v>8</v>
      </c>
      <c r="C645">
        <v>0</v>
      </c>
      <c r="D645">
        <v>17</v>
      </c>
      <c r="E645">
        <v>0</v>
      </c>
      <c r="F645">
        <v>25</v>
      </c>
      <c r="G645">
        <v>2.92</v>
      </c>
      <c r="H645">
        <v>170</v>
      </c>
      <c r="I645">
        <v>40</v>
      </c>
      <c r="J645">
        <v>2742</v>
      </c>
      <c r="K645">
        <v>1</v>
      </c>
      <c r="L645">
        <v>3</v>
      </c>
      <c r="M645">
        <v>2016</v>
      </c>
      <c r="N645">
        <f t="shared" si="46"/>
        <v>23.36</v>
      </c>
    </row>
    <row r="646" spans="1:33" ht="13.5" x14ac:dyDescent="0.25">
      <c r="A646" s="1">
        <v>1</v>
      </c>
      <c r="B646">
        <v>25</v>
      </c>
      <c r="C646">
        <v>0</v>
      </c>
      <c r="D646">
        <v>23</v>
      </c>
      <c r="E646">
        <v>0</v>
      </c>
      <c r="F646">
        <v>18</v>
      </c>
      <c r="G646">
        <v>4.12</v>
      </c>
      <c r="H646">
        <v>-100</v>
      </c>
      <c r="I646">
        <v>50</v>
      </c>
      <c r="J646">
        <v>2427</v>
      </c>
      <c r="K646">
        <v>2</v>
      </c>
      <c r="L646">
        <v>5</v>
      </c>
      <c r="M646">
        <v>2016</v>
      </c>
      <c r="N646">
        <f t="shared" si="46"/>
        <v>103</v>
      </c>
    </row>
    <row r="647" spans="1:33" ht="13.5" x14ac:dyDescent="0.25">
      <c r="A647" s="1">
        <v>1</v>
      </c>
      <c r="B647">
        <v>5.5</v>
      </c>
      <c r="C647">
        <v>0</v>
      </c>
      <c r="D647">
        <v>2</v>
      </c>
      <c r="E647">
        <v>1</v>
      </c>
      <c r="F647">
        <v>7</v>
      </c>
      <c r="G647">
        <v>2.66</v>
      </c>
      <c r="H647">
        <v>170</v>
      </c>
      <c r="I647">
        <v>35</v>
      </c>
      <c r="J647">
        <v>2731</v>
      </c>
      <c r="K647">
        <v>2</v>
      </c>
      <c r="L647">
        <v>5</v>
      </c>
      <c r="M647">
        <v>2016</v>
      </c>
      <c r="N647">
        <f t="shared" si="46"/>
        <v>14.63</v>
      </c>
    </row>
    <row r="648" spans="1:33" ht="13.5" x14ac:dyDescent="0.25">
      <c r="A648" s="1">
        <v>1</v>
      </c>
      <c r="B648">
        <v>5</v>
      </c>
      <c r="C648">
        <v>0</v>
      </c>
      <c r="D648">
        <v>24</v>
      </c>
      <c r="E648">
        <v>0</v>
      </c>
      <c r="F648">
        <v>29</v>
      </c>
      <c r="G648">
        <v>5.08</v>
      </c>
      <c r="H648">
        <v>-80</v>
      </c>
      <c r="I648">
        <v>50</v>
      </c>
      <c r="J648">
        <v>2475</v>
      </c>
      <c r="K648">
        <v>2</v>
      </c>
      <c r="L648">
        <v>5</v>
      </c>
      <c r="M648">
        <v>2016</v>
      </c>
      <c r="N648">
        <f t="shared" si="46"/>
        <v>25.4</v>
      </c>
    </row>
    <row r="649" spans="1:33" ht="13.5" x14ac:dyDescent="0.25">
      <c r="A649" s="1">
        <v>1</v>
      </c>
      <c r="B649">
        <v>5</v>
      </c>
      <c r="C649">
        <v>0</v>
      </c>
      <c r="D649">
        <v>2</v>
      </c>
      <c r="E649">
        <v>0</v>
      </c>
      <c r="F649">
        <v>7</v>
      </c>
      <c r="G649">
        <v>2.2400000000000002</v>
      </c>
      <c r="H649">
        <v>-110</v>
      </c>
      <c r="I649">
        <v>35</v>
      </c>
      <c r="J649">
        <v>2660</v>
      </c>
      <c r="K649">
        <v>2</v>
      </c>
      <c r="L649">
        <v>6</v>
      </c>
      <c r="M649">
        <v>2016</v>
      </c>
      <c r="N649">
        <f t="shared" si="46"/>
        <v>11.200000000000001</v>
      </c>
    </row>
    <row r="650" spans="1:33" ht="13.5" x14ac:dyDescent="0.25">
      <c r="A650" s="1">
        <v>1</v>
      </c>
      <c r="B650">
        <v>5</v>
      </c>
      <c r="C650">
        <v>1</v>
      </c>
      <c r="D650">
        <v>4</v>
      </c>
      <c r="E650">
        <v>1</v>
      </c>
      <c r="F650">
        <v>9</v>
      </c>
      <c r="G650">
        <v>2.48</v>
      </c>
      <c r="H650">
        <v>170</v>
      </c>
      <c r="I650">
        <v>40</v>
      </c>
      <c r="J650">
        <v>2837</v>
      </c>
      <c r="K650">
        <v>2</v>
      </c>
      <c r="L650">
        <v>6</v>
      </c>
      <c r="M650">
        <v>2016</v>
      </c>
      <c r="N650">
        <f t="shared" si="46"/>
        <v>12.4</v>
      </c>
    </row>
    <row r="651" spans="1:33" ht="13.5" x14ac:dyDescent="0.25">
      <c r="A651" s="1">
        <v>0</v>
      </c>
      <c r="B651">
        <v>5</v>
      </c>
      <c r="C651">
        <v>1</v>
      </c>
      <c r="D651">
        <v>26</v>
      </c>
      <c r="E651">
        <v>1</v>
      </c>
      <c r="F651">
        <v>1</v>
      </c>
      <c r="G651">
        <v>3.58</v>
      </c>
      <c r="H651">
        <v>-60</v>
      </c>
      <c r="I651">
        <v>45</v>
      </c>
      <c r="J651">
        <v>2791</v>
      </c>
      <c r="K651">
        <v>2</v>
      </c>
      <c r="L651">
        <v>6</v>
      </c>
      <c r="M651">
        <v>2016</v>
      </c>
      <c r="N651">
        <f t="shared" si="46"/>
        <v>17.899999999999999</v>
      </c>
    </row>
    <row r="652" spans="1:33" ht="13.5" x14ac:dyDescent="0.25">
      <c r="A652" s="1">
        <v>1</v>
      </c>
      <c r="B652">
        <v>11.5</v>
      </c>
      <c r="C652">
        <v>1</v>
      </c>
      <c r="D652">
        <v>6</v>
      </c>
      <c r="E652">
        <v>0</v>
      </c>
      <c r="F652">
        <v>18</v>
      </c>
      <c r="G652">
        <v>3.03</v>
      </c>
      <c r="H652">
        <v>140</v>
      </c>
      <c r="I652">
        <v>45</v>
      </c>
      <c r="J652">
        <v>2425</v>
      </c>
      <c r="K652">
        <v>3</v>
      </c>
      <c r="L652">
        <v>7</v>
      </c>
      <c r="M652">
        <v>2016</v>
      </c>
      <c r="N652">
        <f t="shared" si="46"/>
        <v>34.844999999999999</v>
      </c>
    </row>
    <row r="653" spans="1:33" ht="13.5" x14ac:dyDescent="0.25">
      <c r="A653" s="1">
        <v>1</v>
      </c>
      <c r="B653">
        <v>7.5</v>
      </c>
      <c r="C653">
        <v>1</v>
      </c>
      <c r="D653">
        <v>14</v>
      </c>
      <c r="E653">
        <v>0</v>
      </c>
      <c r="F653">
        <v>22</v>
      </c>
      <c r="G653">
        <v>4.8499999999999996</v>
      </c>
      <c r="H653">
        <v>-70</v>
      </c>
      <c r="I653">
        <v>55</v>
      </c>
      <c r="J653">
        <v>2783</v>
      </c>
      <c r="K653">
        <v>3</v>
      </c>
      <c r="L653">
        <v>7</v>
      </c>
      <c r="M653">
        <v>2016</v>
      </c>
      <c r="N653">
        <f t="shared" si="46"/>
        <v>36.375</v>
      </c>
      <c r="S653">
        <v>1</v>
      </c>
      <c r="T653">
        <f>AVERAGE(B651)</f>
        <v>5</v>
      </c>
      <c r="U653">
        <f>SUM(N651)/SUM(B651)</f>
        <v>3.5799999999999996</v>
      </c>
    </row>
    <row r="654" spans="1:33" ht="13.5" x14ac:dyDescent="0.25">
      <c r="A654" s="1">
        <v>1</v>
      </c>
      <c r="B654">
        <v>7</v>
      </c>
      <c r="C654">
        <v>0</v>
      </c>
      <c r="D654">
        <v>23</v>
      </c>
      <c r="E654">
        <v>0</v>
      </c>
      <c r="F654">
        <v>30</v>
      </c>
      <c r="G654">
        <v>2.2000000000000002</v>
      </c>
      <c r="H654">
        <v>160</v>
      </c>
      <c r="I654">
        <v>45</v>
      </c>
      <c r="J654">
        <v>2750</v>
      </c>
      <c r="K654">
        <v>3</v>
      </c>
      <c r="L654">
        <v>9</v>
      </c>
      <c r="M654">
        <v>2016</v>
      </c>
      <c r="N654">
        <f t="shared" si="46"/>
        <v>15.400000000000002</v>
      </c>
      <c r="S654">
        <v>12</v>
      </c>
      <c r="T654">
        <f>AVERAGE(B643:B648,B649:B650,B652,B653,B654,B655)</f>
        <v>8.375</v>
      </c>
      <c r="U654">
        <f>SUM(N643:N648,N649:N650,N652,N653,N654,N655)/SUM(B643:B648,B649:B650,B652,B653,B654,B655)</f>
        <v>3.1653731343283575</v>
      </c>
    </row>
    <row r="655" spans="1:33" ht="13.5" x14ac:dyDescent="0.25">
      <c r="A655" s="1">
        <v>1</v>
      </c>
      <c r="B655">
        <v>6</v>
      </c>
      <c r="C655">
        <v>0</v>
      </c>
      <c r="D655">
        <v>9</v>
      </c>
      <c r="E655">
        <v>0</v>
      </c>
      <c r="F655">
        <v>15</v>
      </c>
      <c r="G655">
        <v>2.76</v>
      </c>
      <c r="H655">
        <v>180</v>
      </c>
      <c r="I655">
        <v>45</v>
      </c>
      <c r="J655">
        <v>2725</v>
      </c>
      <c r="K655">
        <v>4</v>
      </c>
      <c r="L655">
        <v>12</v>
      </c>
      <c r="M655">
        <v>2016</v>
      </c>
      <c r="N655">
        <f t="shared" si="46"/>
        <v>16.559999999999999</v>
      </c>
      <c r="O655">
        <v>11.5</v>
      </c>
      <c r="P655">
        <v>13</v>
      </c>
      <c r="Q655">
        <f>AVERAGE(B643:B655)</f>
        <v>8.115384615384615</v>
      </c>
      <c r="R655">
        <f>SUM(N643:N655)/SUM(B643:B655)</f>
        <v>3.1850236966824643</v>
      </c>
      <c r="S655">
        <v>0</v>
      </c>
      <c r="T655">
        <v>0</v>
      </c>
      <c r="U655">
        <v>0</v>
      </c>
      <c r="V655">
        <v>3</v>
      </c>
      <c r="W655">
        <f>AVERAGE(B643:B645)</f>
        <v>7.666666666666667</v>
      </c>
      <c r="X655">
        <f>SUM(N643:N645)/SUM(B643:B645)</f>
        <v>2.1004347826086955</v>
      </c>
      <c r="Y655">
        <v>6</v>
      </c>
      <c r="Z655">
        <f>AVERAGE(B646:B651)</f>
        <v>8.4166666666666661</v>
      </c>
      <c r="AA655">
        <f>SUM(N646:N651)/SUM(B646:B651)</f>
        <v>3.6540594059405942</v>
      </c>
      <c r="AB655">
        <v>3</v>
      </c>
      <c r="AC655">
        <f>AVERAGE(B652:B654)</f>
        <v>8.6666666666666661</v>
      </c>
      <c r="AD655">
        <f>SUM(N652:N654)/SUM(B652:B654)</f>
        <v>3.3315384615384618</v>
      </c>
      <c r="AE655">
        <v>1</v>
      </c>
      <c r="AF655">
        <f>AVERAGE(B655)</f>
        <v>6</v>
      </c>
      <c r="AG655">
        <f>SUM(N655)/SUM(B655)</f>
        <v>2.76</v>
      </c>
    </row>
    <row r="656" spans="1:33" ht="13.5" x14ac:dyDescent="0.25">
      <c r="A656" s="1"/>
      <c r="S656">
        <v>5</v>
      </c>
      <c r="T656">
        <f>AVERAGE(B643,B646,B648,B649,B653)</f>
        <v>9.5</v>
      </c>
      <c r="U656">
        <f>SUM(N643,N646,N648,N649,N653)/SUM(B643,B646,B648,B649,B653)</f>
        <v>3.9394736842105265</v>
      </c>
    </row>
    <row r="657" spans="1:14" ht="13.5" x14ac:dyDescent="0.25">
      <c r="A657" s="1">
        <v>1</v>
      </c>
      <c r="B657">
        <v>5</v>
      </c>
      <c r="C657">
        <v>1</v>
      </c>
      <c r="D657">
        <v>20</v>
      </c>
      <c r="E657">
        <v>1</v>
      </c>
      <c r="F657">
        <v>25</v>
      </c>
      <c r="G657">
        <v>3.14</v>
      </c>
      <c r="H657">
        <v>-120</v>
      </c>
      <c r="I657">
        <v>45</v>
      </c>
      <c r="J657">
        <v>2567</v>
      </c>
      <c r="K657">
        <v>1</v>
      </c>
      <c r="L657">
        <v>1</v>
      </c>
      <c r="M657">
        <v>2017</v>
      </c>
      <c r="N657">
        <f t="shared" ref="N657:N677" si="47">B657*G657</f>
        <v>15.700000000000001</v>
      </c>
    </row>
    <row r="658" spans="1:14" ht="13.5" x14ac:dyDescent="0.25">
      <c r="A658" s="1">
        <v>1</v>
      </c>
      <c r="B658">
        <v>6</v>
      </c>
      <c r="C658">
        <v>0</v>
      </c>
      <c r="D658">
        <v>18</v>
      </c>
      <c r="E658">
        <v>0</v>
      </c>
      <c r="F658">
        <v>24</v>
      </c>
      <c r="G658">
        <v>3.78</v>
      </c>
      <c r="H658">
        <v>180</v>
      </c>
      <c r="I658">
        <v>50</v>
      </c>
      <c r="J658">
        <v>2453</v>
      </c>
      <c r="K658">
        <v>1</v>
      </c>
      <c r="L658">
        <v>2</v>
      </c>
      <c r="M658">
        <v>2017</v>
      </c>
      <c r="N658">
        <f t="shared" si="47"/>
        <v>22.68</v>
      </c>
    </row>
    <row r="659" spans="1:14" ht="13.5" x14ac:dyDescent="0.25">
      <c r="A659" s="1">
        <v>1</v>
      </c>
      <c r="B659">
        <v>6</v>
      </c>
      <c r="C659">
        <v>0</v>
      </c>
      <c r="D659">
        <v>6</v>
      </c>
      <c r="E659">
        <v>0</v>
      </c>
      <c r="F659">
        <v>12</v>
      </c>
      <c r="G659">
        <v>3.71</v>
      </c>
      <c r="H659">
        <v>-90</v>
      </c>
      <c r="I659">
        <v>60</v>
      </c>
      <c r="J659">
        <v>1886</v>
      </c>
      <c r="K659">
        <v>1</v>
      </c>
      <c r="L659">
        <v>3</v>
      </c>
      <c r="M659">
        <v>2017</v>
      </c>
      <c r="N659">
        <f t="shared" si="47"/>
        <v>22.259999999999998</v>
      </c>
    </row>
    <row r="660" spans="1:14" ht="13.5" x14ac:dyDescent="0.25">
      <c r="A660" s="1">
        <v>1</v>
      </c>
      <c r="B660">
        <v>6</v>
      </c>
      <c r="C660">
        <v>1</v>
      </c>
      <c r="D660">
        <v>12</v>
      </c>
      <c r="E660">
        <v>1</v>
      </c>
      <c r="F660">
        <v>18</v>
      </c>
      <c r="G660">
        <v>3.98</v>
      </c>
      <c r="H660">
        <v>-100</v>
      </c>
      <c r="I660">
        <v>45</v>
      </c>
      <c r="J660">
        <v>2666</v>
      </c>
      <c r="K660">
        <v>2</v>
      </c>
      <c r="L660">
        <v>4</v>
      </c>
      <c r="M660">
        <v>2017</v>
      </c>
      <c r="N660">
        <f t="shared" si="47"/>
        <v>23.88</v>
      </c>
    </row>
    <row r="661" spans="1:14" ht="13.5" x14ac:dyDescent="0.25">
      <c r="A661" s="1">
        <v>1</v>
      </c>
      <c r="B661">
        <v>5</v>
      </c>
      <c r="C661">
        <v>0</v>
      </c>
      <c r="D661">
        <v>25</v>
      </c>
      <c r="E661">
        <v>0</v>
      </c>
      <c r="F661">
        <v>30</v>
      </c>
      <c r="G661">
        <v>3.18</v>
      </c>
      <c r="H661">
        <v>-90</v>
      </c>
      <c r="I661">
        <v>75</v>
      </c>
      <c r="J661">
        <v>2404</v>
      </c>
      <c r="K661">
        <v>2</v>
      </c>
      <c r="L661">
        <v>4</v>
      </c>
      <c r="M661">
        <v>2017</v>
      </c>
      <c r="N661">
        <f t="shared" si="47"/>
        <v>15.9</v>
      </c>
    </row>
    <row r="662" spans="1:14" ht="13.5" x14ac:dyDescent="0.25">
      <c r="A662" s="1">
        <v>0</v>
      </c>
      <c r="B662">
        <v>5</v>
      </c>
      <c r="C662">
        <v>0</v>
      </c>
      <c r="D662">
        <v>18</v>
      </c>
      <c r="E662">
        <v>0</v>
      </c>
      <c r="F662">
        <v>23</v>
      </c>
      <c r="G662">
        <v>2.02</v>
      </c>
      <c r="H662">
        <v>-50</v>
      </c>
      <c r="I662">
        <v>45</v>
      </c>
      <c r="J662">
        <v>2960</v>
      </c>
      <c r="K662">
        <v>2</v>
      </c>
      <c r="L662">
        <v>5</v>
      </c>
      <c r="M662">
        <v>2017</v>
      </c>
      <c r="N662">
        <f t="shared" si="47"/>
        <v>10.1</v>
      </c>
    </row>
    <row r="663" spans="1:14" ht="13.5" x14ac:dyDescent="0.25">
      <c r="A663" s="1">
        <v>1</v>
      </c>
      <c r="B663">
        <v>7.5</v>
      </c>
      <c r="C663">
        <v>1</v>
      </c>
      <c r="D663">
        <v>15</v>
      </c>
      <c r="E663">
        <v>0</v>
      </c>
      <c r="F663">
        <v>23</v>
      </c>
      <c r="G663">
        <v>2.36</v>
      </c>
      <c r="H663">
        <v>-140</v>
      </c>
      <c r="I663">
        <v>55</v>
      </c>
      <c r="J663">
        <v>2247</v>
      </c>
      <c r="K663">
        <v>2</v>
      </c>
      <c r="L663">
        <v>6</v>
      </c>
      <c r="M663">
        <v>2017</v>
      </c>
      <c r="N663">
        <f t="shared" si="47"/>
        <v>17.7</v>
      </c>
    </row>
    <row r="664" spans="1:14" ht="13.5" x14ac:dyDescent="0.25">
      <c r="A664" s="1">
        <v>2</v>
      </c>
      <c r="B664">
        <v>7.5</v>
      </c>
      <c r="C664">
        <v>1</v>
      </c>
      <c r="D664">
        <v>17</v>
      </c>
      <c r="E664">
        <v>0</v>
      </c>
      <c r="F664">
        <v>25</v>
      </c>
      <c r="G664">
        <v>1.98</v>
      </c>
      <c r="H664">
        <v>70</v>
      </c>
      <c r="I664">
        <v>45</v>
      </c>
      <c r="J664">
        <v>2574</v>
      </c>
      <c r="K664">
        <v>2</v>
      </c>
      <c r="L664">
        <v>6</v>
      </c>
      <c r="M664">
        <v>2017</v>
      </c>
      <c r="N664">
        <f t="shared" si="47"/>
        <v>14.85</v>
      </c>
    </row>
    <row r="665" spans="1:14" ht="13.5" x14ac:dyDescent="0.25">
      <c r="A665" s="1">
        <v>1</v>
      </c>
      <c r="B665">
        <v>15.5</v>
      </c>
      <c r="C665">
        <v>1</v>
      </c>
      <c r="D665">
        <v>19</v>
      </c>
      <c r="E665">
        <v>0</v>
      </c>
      <c r="F665">
        <v>5</v>
      </c>
      <c r="G665">
        <v>2.41</v>
      </c>
      <c r="H665">
        <v>170</v>
      </c>
      <c r="I665">
        <v>50</v>
      </c>
      <c r="J665">
        <v>2819</v>
      </c>
      <c r="K665">
        <v>2</v>
      </c>
      <c r="L665">
        <v>6</v>
      </c>
      <c r="M665">
        <v>2017</v>
      </c>
      <c r="N665">
        <f t="shared" si="47"/>
        <v>37.355000000000004</v>
      </c>
    </row>
    <row r="666" spans="1:14" ht="13.5" x14ac:dyDescent="0.25">
      <c r="A666" s="1">
        <v>2</v>
      </c>
      <c r="B666">
        <v>5.5</v>
      </c>
      <c r="C666">
        <v>0</v>
      </c>
      <c r="D666">
        <v>1</v>
      </c>
      <c r="E666">
        <v>1</v>
      </c>
      <c r="F666">
        <v>6</v>
      </c>
      <c r="G666">
        <v>2.19</v>
      </c>
      <c r="H666">
        <v>60</v>
      </c>
      <c r="I666">
        <v>35</v>
      </c>
      <c r="J666">
        <v>2467</v>
      </c>
      <c r="K666">
        <v>3</v>
      </c>
      <c r="L666">
        <v>7</v>
      </c>
      <c r="M666">
        <v>2017</v>
      </c>
      <c r="N666">
        <f t="shared" si="47"/>
        <v>12.045</v>
      </c>
    </row>
    <row r="667" spans="1:14" ht="13.5" x14ac:dyDescent="0.25">
      <c r="A667" s="1">
        <v>2</v>
      </c>
      <c r="B667">
        <v>5</v>
      </c>
      <c r="C667">
        <v>0</v>
      </c>
      <c r="D667">
        <v>21</v>
      </c>
      <c r="E667">
        <v>0</v>
      </c>
      <c r="F667">
        <v>26</v>
      </c>
      <c r="G667">
        <v>3.89</v>
      </c>
      <c r="H667">
        <v>100</v>
      </c>
      <c r="I667">
        <v>50</v>
      </c>
      <c r="J667">
        <v>2212</v>
      </c>
      <c r="K667">
        <v>3</v>
      </c>
      <c r="L667">
        <v>7</v>
      </c>
      <c r="M667">
        <v>2017</v>
      </c>
      <c r="N667">
        <f t="shared" si="47"/>
        <v>19.45</v>
      </c>
    </row>
    <row r="668" spans="1:14" ht="13.5" x14ac:dyDescent="0.25">
      <c r="A668" s="1">
        <v>1</v>
      </c>
      <c r="B668">
        <v>6</v>
      </c>
      <c r="C668">
        <v>0</v>
      </c>
      <c r="D668">
        <v>1</v>
      </c>
      <c r="E668">
        <v>0</v>
      </c>
      <c r="F668">
        <v>7</v>
      </c>
      <c r="G668">
        <v>2.58</v>
      </c>
      <c r="H668">
        <v>160</v>
      </c>
      <c r="I668">
        <v>45</v>
      </c>
      <c r="J668">
        <v>2671</v>
      </c>
      <c r="K668">
        <v>3</v>
      </c>
      <c r="L668">
        <v>8</v>
      </c>
      <c r="M668">
        <v>2017</v>
      </c>
      <c r="N668">
        <f t="shared" si="47"/>
        <v>15.48</v>
      </c>
    </row>
    <row r="669" spans="1:14" ht="13.5" x14ac:dyDescent="0.25">
      <c r="A669" s="1">
        <v>0</v>
      </c>
      <c r="B669">
        <v>5</v>
      </c>
      <c r="C669">
        <v>0</v>
      </c>
      <c r="D669">
        <v>10</v>
      </c>
      <c r="E669">
        <v>0</v>
      </c>
      <c r="F669">
        <v>15</v>
      </c>
      <c r="G669">
        <v>3.28</v>
      </c>
      <c r="H669">
        <v>-50</v>
      </c>
      <c r="I669">
        <v>45</v>
      </c>
      <c r="J669">
        <v>3003</v>
      </c>
      <c r="K669">
        <v>3</v>
      </c>
      <c r="L669">
        <v>8</v>
      </c>
      <c r="M669">
        <v>2017</v>
      </c>
      <c r="N669">
        <f t="shared" si="47"/>
        <v>16.399999999999999</v>
      </c>
    </row>
    <row r="670" spans="1:14" ht="13.5" x14ac:dyDescent="0.25">
      <c r="A670" s="1">
        <v>1</v>
      </c>
      <c r="B670">
        <v>9</v>
      </c>
      <c r="C670">
        <v>0</v>
      </c>
      <c r="D670">
        <v>23</v>
      </c>
      <c r="E670">
        <v>0</v>
      </c>
      <c r="F670">
        <v>1</v>
      </c>
      <c r="G670">
        <v>1.82</v>
      </c>
      <c r="H670">
        <v>170</v>
      </c>
      <c r="I670">
        <v>35</v>
      </c>
      <c r="J670">
        <v>3011</v>
      </c>
      <c r="K670">
        <v>3</v>
      </c>
      <c r="L670">
        <v>8</v>
      </c>
      <c r="M670">
        <v>2017</v>
      </c>
      <c r="N670">
        <f t="shared" si="47"/>
        <v>16.38</v>
      </c>
    </row>
    <row r="671" spans="1:14" ht="13.5" x14ac:dyDescent="0.25">
      <c r="A671" s="1">
        <v>1</v>
      </c>
      <c r="B671">
        <v>5</v>
      </c>
      <c r="C671">
        <v>1</v>
      </c>
      <c r="D671">
        <v>10</v>
      </c>
      <c r="E671">
        <v>1</v>
      </c>
      <c r="F671">
        <v>15</v>
      </c>
      <c r="G671">
        <v>1.94</v>
      </c>
      <c r="H671">
        <v>-150</v>
      </c>
      <c r="I671">
        <v>40</v>
      </c>
      <c r="J671">
        <v>2575</v>
      </c>
      <c r="K671">
        <v>3</v>
      </c>
      <c r="L671">
        <v>9</v>
      </c>
      <c r="M671">
        <v>2017</v>
      </c>
      <c r="N671">
        <f t="shared" si="47"/>
        <v>9.6999999999999993</v>
      </c>
    </row>
    <row r="672" spans="1:14" ht="13.5" x14ac:dyDescent="0.25">
      <c r="A672" s="1">
        <v>1</v>
      </c>
      <c r="B672">
        <v>5</v>
      </c>
      <c r="C672">
        <v>0</v>
      </c>
      <c r="D672">
        <v>19</v>
      </c>
      <c r="E672">
        <v>0</v>
      </c>
      <c r="F672">
        <v>24</v>
      </c>
      <c r="G672">
        <v>2.69</v>
      </c>
      <c r="H672">
        <v>180</v>
      </c>
      <c r="I672">
        <v>50</v>
      </c>
      <c r="J672">
        <v>2999</v>
      </c>
      <c r="K672">
        <v>3</v>
      </c>
      <c r="L672">
        <v>9</v>
      </c>
      <c r="M672">
        <v>2017</v>
      </c>
      <c r="N672">
        <f t="shared" si="47"/>
        <v>13.45</v>
      </c>
    </row>
    <row r="673" spans="1:33" ht="13.5" x14ac:dyDescent="0.25">
      <c r="A673" s="1">
        <v>1</v>
      </c>
      <c r="B673">
        <v>5</v>
      </c>
      <c r="C673">
        <v>0</v>
      </c>
      <c r="D673">
        <v>10</v>
      </c>
      <c r="E673">
        <v>0</v>
      </c>
      <c r="F673">
        <v>15</v>
      </c>
      <c r="G673">
        <v>2.11</v>
      </c>
      <c r="H673">
        <v>-100</v>
      </c>
      <c r="I673">
        <v>35</v>
      </c>
      <c r="J673">
        <v>2913</v>
      </c>
      <c r="K673">
        <v>4</v>
      </c>
      <c r="L673">
        <v>10</v>
      </c>
      <c r="M673">
        <v>2017</v>
      </c>
      <c r="N673">
        <f t="shared" si="47"/>
        <v>10.549999999999999</v>
      </c>
    </row>
    <row r="674" spans="1:33" ht="13.5" x14ac:dyDescent="0.25">
      <c r="A674" s="1">
        <v>1</v>
      </c>
      <c r="B674">
        <v>5</v>
      </c>
      <c r="C674">
        <v>1</v>
      </c>
      <c r="D674">
        <v>28</v>
      </c>
      <c r="E674">
        <v>1</v>
      </c>
      <c r="F674">
        <v>2</v>
      </c>
      <c r="G674">
        <v>3.45</v>
      </c>
      <c r="H674">
        <v>170</v>
      </c>
      <c r="I674">
        <v>45</v>
      </c>
      <c r="J674">
        <v>3074</v>
      </c>
      <c r="K674">
        <v>4</v>
      </c>
      <c r="L674">
        <v>10</v>
      </c>
      <c r="M674">
        <v>2017</v>
      </c>
      <c r="N674">
        <f t="shared" si="47"/>
        <v>17.25</v>
      </c>
    </row>
    <row r="675" spans="1:33" ht="13.5" x14ac:dyDescent="0.25">
      <c r="A675" s="1">
        <v>1</v>
      </c>
      <c r="B675">
        <v>15</v>
      </c>
      <c r="C675">
        <v>0</v>
      </c>
      <c r="D675">
        <v>13</v>
      </c>
      <c r="E675">
        <v>0</v>
      </c>
      <c r="F675">
        <v>28</v>
      </c>
      <c r="G675">
        <v>2.54</v>
      </c>
      <c r="H675">
        <v>140</v>
      </c>
      <c r="I675">
        <v>40</v>
      </c>
      <c r="J675">
        <v>2849</v>
      </c>
      <c r="K675">
        <v>4</v>
      </c>
      <c r="L675">
        <v>11</v>
      </c>
      <c r="M675">
        <v>2017</v>
      </c>
      <c r="N675">
        <f t="shared" si="47"/>
        <v>38.1</v>
      </c>
      <c r="S675">
        <v>2</v>
      </c>
      <c r="T675">
        <f>AVERAGE(B662,B669)</f>
        <v>5</v>
      </c>
      <c r="U675">
        <f>SUM(N662,N669)/SUM(B662,B669)</f>
        <v>2.65</v>
      </c>
    </row>
    <row r="676" spans="1:33" ht="13.5" x14ac:dyDescent="0.25">
      <c r="A676" s="1">
        <v>1</v>
      </c>
      <c r="B676">
        <v>17</v>
      </c>
      <c r="C676">
        <v>0</v>
      </c>
      <c r="D676">
        <v>29</v>
      </c>
      <c r="E676">
        <v>0</v>
      </c>
      <c r="F676">
        <v>16</v>
      </c>
      <c r="G676">
        <v>2.0299999999999998</v>
      </c>
      <c r="H676">
        <v>150</v>
      </c>
      <c r="I676">
        <v>40</v>
      </c>
      <c r="J676">
        <v>3171</v>
      </c>
      <c r="K676">
        <v>4</v>
      </c>
      <c r="L676">
        <v>12</v>
      </c>
      <c r="M676">
        <v>2017</v>
      </c>
      <c r="N676">
        <f t="shared" si="47"/>
        <v>34.51</v>
      </c>
      <c r="S676">
        <v>16</v>
      </c>
      <c r="T676">
        <f>AVERAGE(B657:B661,B663,B665,B668,B670:B677)</f>
        <v>8.28125</v>
      </c>
      <c r="U676">
        <f>SUM(N657:N661, N663,N665,N668,N670:N677)/SUM(B657:B661,B663,B665,B668,B670:B677)</f>
        <v>2.6068301886792451</v>
      </c>
    </row>
    <row r="677" spans="1:33" ht="13.5" x14ac:dyDescent="0.25">
      <c r="A677" s="1">
        <v>1</v>
      </c>
      <c r="B677">
        <v>14.5</v>
      </c>
      <c r="C677">
        <v>0</v>
      </c>
      <c r="D677">
        <v>24</v>
      </c>
      <c r="E677">
        <v>1</v>
      </c>
      <c r="F677">
        <v>7</v>
      </c>
      <c r="G677">
        <v>2.38</v>
      </c>
      <c r="H677">
        <v>-170</v>
      </c>
      <c r="I677">
        <v>40</v>
      </c>
      <c r="J677">
        <v>3357</v>
      </c>
      <c r="K677">
        <v>4</v>
      </c>
      <c r="L677">
        <v>12</v>
      </c>
      <c r="M677">
        <v>2017</v>
      </c>
      <c r="N677">
        <f t="shared" si="47"/>
        <v>34.51</v>
      </c>
      <c r="O677">
        <v>11.5</v>
      </c>
      <c r="P677">
        <v>21</v>
      </c>
      <c r="Q677">
        <f>AVERAGE(B657:B677)</f>
        <v>7.6428571428571432</v>
      </c>
      <c r="R677">
        <f>SUM(N657:N677)/SUM(B657:B677)</f>
        <v>2.6059190031152646</v>
      </c>
      <c r="S677">
        <v>3</v>
      </c>
      <c r="T677">
        <f>AVERAGE(B664,B666:B667)</f>
        <v>6</v>
      </c>
      <c r="U677">
        <f>SUM(N664,N666,N667)/SUM(B664,B666,B667)</f>
        <v>2.5747222222222224</v>
      </c>
      <c r="V677">
        <v>3</v>
      </c>
      <c r="W677">
        <f>AVERAGE(B657:B659)</f>
        <v>5.666666666666667</v>
      </c>
      <c r="X677">
        <f>SUM(N657:N659)/SUM(B657:B659)</f>
        <v>3.5670588235294116</v>
      </c>
      <c r="Y677">
        <v>6</v>
      </c>
      <c r="Z677">
        <f>AVERAGE(B660:B665)</f>
        <v>7.75</v>
      </c>
      <c r="AA677">
        <f>SUM(N660:N665)/SUM(B660:B665)</f>
        <v>2.5760215053763442</v>
      </c>
      <c r="AB677">
        <v>7</v>
      </c>
      <c r="AC677">
        <f>AVERAGE(B666:B672)</f>
        <v>5.7857142857142856</v>
      </c>
      <c r="AD677">
        <f>SUM(N666:N672)/SUM(B666:B672)</f>
        <v>2.5408641975308641</v>
      </c>
      <c r="AE677">
        <v>5</v>
      </c>
      <c r="AF677">
        <f>AVERAGE(B673:B677)</f>
        <v>11.3</v>
      </c>
      <c r="AG677">
        <f>SUM(N673:N677)/SUM(B673:B677)</f>
        <v>2.3879646017699114</v>
      </c>
    </row>
    <row r="678" spans="1:33" ht="13.5" x14ac:dyDescent="0.25">
      <c r="A678" s="1"/>
      <c r="S678">
        <v>7</v>
      </c>
      <c r="T678">
        <f>AVERAGE(B657,B659:B661,B663,B671,B673)</f>
        <v>5.6428571428571432</v>
      </c>
      <c r="U678">
        <f>SUM(N657,N659:N661,N663,N671,N673)/SUM(B657,B659:B661,B663,B671,B673)</f>
        <v>2.9288607594936713</v>
      </c>
    </row>
    <row r="679" spans="1:33" ht="13.5" x14ac:dyDescent="0.25">
      <c r="A679" s="1">
        <v>1</v>
      </c>
      <c r="B679">
        <v>5.5</v>
      </c>
      <c r="C679">
        <v>1</v>
      </c>
      <c r="D679">
        <v>12</v>
      </c>
      <c r="E679">
        <v>0</v>
      </c>
      <c r="F679">
        <v>18</v>
      </c>
      <c r="G679">
        <v>3.37</v>
      </c>
      <c r="H679">
        <v>170</v>
      </c>
      <c r="I679">
        <v>50</v>
      </c>
      <c r="J679">
        <v>3020</v>
      </c>
      <c r="K679">
        <v>1</v>
      </c>
      <c r="L679">
        <v>1</v>
      </c>
      <c r="M679">
        <v>2018</v>
      </c>
      <c r="N679">
        <f t="shared" ref="N679:N705" si="48">B679*G679</f>
        <v>18.535</v>
      </c>
    </row>
    <row r="680" spans="1:33" ht="13.5" x14ac:dyDescent="0.25">
      <c r="A680" s="1">
        <v>2</v>
      </c>
      <c r="B680">
        <v>5</v>
      </c>
      <c r="C680">
        <v>1</v>
      </c>
      <c r="D680">
        <v>22</v>
      </c>
      <c r="E680">
        <v>1</v>
      </c>
      <c r="F680">
        <v>27</v>
      </c>
      <c r="G680">
        <v>2.34</v>
      </c>
      <c r="H680">
        <v>40</v>
      </c>
      <c r="I680">
        <v>40</v>
      </c>
      <c r="J680">
        <v>2534</v>
      </c>
      <c r="K680">
        <v>1</v>
      </c>
      <c r="L680">
        <v>1</v>
      </c>
      <c r="M680">
        <v>2018</v>
      </c>
      <c r="N680">
        <f t="shared" si="48"/>
        <v>11.7</v>
      </c>
      <c r="V680">
        <f>STDEV(V35:V677)</f>
        <v>1.1477699623726101</v>
      </c>
      <c r="Y680">
        <f>STDEV(Y35:Y677)</f>
        <v>2.4750528327336156</v>
      </c>
      <c r="AB680">
        <f>STDEV(AB35:AB677)</f>
        <v>2.093450611070848</v>
      </c>
      <c r="AE680">
        <f>STDEV(AE35:AE677)</f>
        <v>1.820757967020352</v>
      </c>
    </row>
    <row r="681" spans="1:33" ht="13.5" x14ac:dyDescent="0.25">
      <c r="A681" s="1">
        <v>1</v>
      </c>
      <c r="B681">
        <v>6.5</v>
      </c>
      <c r="C681">
        <v>0</v>
      </c>
      <c r="D681">
        <v>29</v>
      </c>
      <c r="E681">
        <v>1</v>
      </c>
      <c r="F681">
        <v>4</v>
      </c>
      <c r="G681">
        <v>3.27</v>
      </c>
      <c r="H681">
        <v>160</v>
      </c>
      <c r="I681">
        <v>40</v>
      </c>
      <c r="J681">
        <v>2984</v>
      </c>
      <c r="K681">
        <v>1</v>
      </c>
      <c r="L681">
        <v>2</v>
      </c>
      <c r="M681">
        <v>2018</v>
      </c>
      <c r="N681">
        <f t="shared" si="48"/>
        <v>21.254999999999999</v>
      </c>
    </row>
    <row r="682" spans="1:33" ht="13.5" x14ac:dyDescent="0.25">
      <c r="A682" s="1">
        <v>1</v>
      </c>
      <c r="B682">
        <v>5</v>
      </c>
      <c r="C682">
        <v>1</v>
      </c>
      <c r="D682">
        <v>9</v>
      </c>
      <c r="E682">
        <v>1</v>
      </c>
      <c r="F682">
        <v>14</v>
      </c>
      <c r="G682">
        <v>1.58</v>
      </c>
      <c r="H682">
        <v>170</v>
      </c>
      <c r="I682">
        <v>55</v>
      </c>
      <c r="J682">
        <v>2757</v>
      </c>
      <c r="K682">
        <v>1</v>
      </c>
      <c r="L682">
        <v>2</v>
      </c>
      <c r="M682">
        <v>2018</v>
      </c>
      <c r="N682">
        <f t="shared" si="48"/>
        <v>7.9</v>
      </c>
    </row>
    <row r="683" spans="1:33" ht="13.5" x14ac:dyDescent="0.25">
      <c r="A683" s="1">
        <v>1</v>
      </c>
      <c r="B683">
        <v>8</v>
      </c>
      <c r="C683">
        <v>0</v>
      </c>
      <c r="D683">
        <v>20</v>
      </c>
      <c r="E683">
        <v>0</v>
      </c>
      <c r="F683">
        <v>28</v>
      </c>
      <c r="G683">
        <v>2.54</v>
      </c>
      <c r="H683">
        <v>-170</v>
      </c>
      <c r="I683">
        <v>55</v>
      </c>
      <c r="J683">
        <v>2263</v>
      </c>
      <c r="K683">
        <v>1</v>
      </c>
      <c r="L683">
        <v>3</v>
      </c>
      <c r="M683">
        <v>2018</v>
      </c>
      <c r="N683">
        <f t="shared" si="48"/>
        <v>20.32</v>
      </c>
    </row>
    <row r="684" spans="1:33" ht="13.5" x14ac:dyDescent="0.25">
      <c r="A684" s="1">
        <v>1</v>
      </c>
      <c r="B684">
        <v>9</v>
      </c>
      <c r="C684">
        <v>0</v>
      </c>
      <c r="D684">
        <v>24</v>
      </c>
      <c r="E684">
        <v>0</v>
      </c>
      <c r="F684">
        <v>30</v>
      </c>
      <c r="G684">
        <v>1.56</v>
      </c>
      <c r="H684">
        <v>150</v>
      </c>
      <c r="I684">
        <v>35</v>
      </c>
      <c r="J684">
        <v>2918</v>
      </c>
      <c r="K684">
        <v>2</v>
      </c>
      <c r="L684">
        <v>4</v>
      </c>
      <c r="M684">
        <v>2018</v>
      </c>
      <c r="N684">
        <f t="shared" si="48"/>
        <v>14.040000000000001</v>
      </c>
    </row>
    <row r="685" spans="1:33" ht="13.5" x14ac:dyDescent="0.25">
      <c r="A685" s="1">
        <v>2</v>
      </c>
      <c r="B685">
        <v>5</v>
      </c>
      <c r="C685">
        <v>0</v>
      </c>
      <c r="D685">
        <v>29</v>
      </c>
      <c r="E685">
        <v>0</v>
      </c>
      <c r="F685">
        <v>4</v>
      </c>
      <c r="G685">
        <v>2.46</v>
      </c>
      <c r="H685">
        <v>130</v>
      </c>
      <c r="I685">
        <v>35</v>
      </c>
      <c r="J685">
        <v>2731</v>
      </c>
      <c r="K685">
        <v>2</v>
      </c>
      <c r="L685">
        <v>5</v>
      </c>
      <c r="M685">
        <v>2018</v>
      </c>
      <c r="N685">
        <f t="shared" si="48"/>
        <v>12.3</v>
      </c>
    </row>
    <row r="686" spans="1:33" ht="13.5" x14ac:dyDescent="0.25">
      <c r="A686" s="1">
        <v>2</v>
      </c>
      <c r="B686">
        <v>10</v>
      </c>
      <c r="C686">
        <v>0</v>
      </c>
      <c r="D686">
        <v>24</v>
      </c>
      <c r="E686">
        <v>0</v>
      </c>
      <c r="F686">
        <v>3</v>
      </c>
      <c r="G686">
        <v>3.61</v>
      </c>
      <c r="H686">
        <v>130</v>
      </c>
      <c r="I686">
        <v>35</v>
      </c>
      <c r="J686">
        <v>2851</v>
      </c>
      <c r="K686">
        <v>2</v>
      </c>
      <c r="L686">
        <v>5</v>
      </c>
      <c r="M686">
        <v>2018</v>
      </c>
      <c r="N686">
        <f t="shared" si="48"/>
        <v>36.1</v>
      </c>
    </row>
    <row r="687" spans="1:33" ht="13.5" x14ac:dyDescent="0.25">
      <c r="A687" s="1">
        <v>1</v>
      </c>
      <c r="B687">
        <v>12</v>
      </c>
      <c r="C687">
        <v>0</v>
      </c>
      <c r="D687">
        <v>24</v>
      </c>
      <c r="E687">
        <v>0</v>
      </c>
      <c r="F687">
        <v>5</v>
      </c>
      <c r="G687">
        <v>2.99</v>
      </c>
      <c r="H687">
        <v>-140</v>
      </c>
      <c r="I687">
        <v>55</v>
      </c>
      <c r="J687">
        <v>2746</v>
      </c>
      <c r="K687">
        <v>2</v>
      </c>
      <c r="L687">
        <v>5</v>
      </c>
      <c r="M687">
        <v>2018</v>
      </c>
      <c r="N687">
        <f t="shared" si="48"/>
        <v>35.880000000000003</v>
      </c>
    </row>
    <row r="688" spans="1:33" ht="13.5" x14ac:dyDescent="0.25">
      <c r="A688" s="1">
        <v>2</v>
      </c>
      <c r="B688">
        <v>5</v>
      </c>
      <c r="C688">
        <v>0</v>
      </c>
      <c r="D688">
        <v>5</v>
      </c>
      <c r="E688">
        <v>0</v>
      </c>
      <c r="F688">
        <v>10</v>
      </c>
      <c r="G688">
        <v>2.82</v>
      </c>
      <c r="H688">
        <v>130</v>
      </c>
      <c r="I688">
        <v>40</v>
      </c>
      <c r="J688">
        <v>2608</v>
      </c>
      <c r="K688">
        <v>2</v>
      </c>
      <c r="L688">
        <v>6</v>
      </c>
      <c r="M688">
        <v>2018</v>
      </c>
      <c r="N688">
        <f t="shared" si="48"/>
        <v>14.1</v>
      </c>
    </row>
    <row r="689" spans="1:33" ht="13.5" x14ac:dyDescent="0.25">
      <c r="A689" s="1">
        <v>2</v>
      </c>
      <c r="B689">
        <v>5</v>
      </c>
      <c r="C689">
        <v>0</v>
      </c>
      <c r="D689">
        <v>24</v>
      </c>
      <c r="E689">
        <v>0</v>
      </c>
      <c r="F689">
        <v>29</v>
      </c>
      <c r="G689">
        <v>2.99</v>
      </c>
      <c r="H689">
        <v>120</v>
      </c>
      <c r="I689">
        <v>40</v>
      </c>
      <c r="J689">
        <v>2514</v>
      </c>
      <c r="K689">
        <v>2</v>
      </c>
      <c r="L689">
        <v>6</v>
      </c>
      <c r="M689">
        <v>2018</v>
      </c>
      <c r="N689">
        <f t="shared" si="48"/>
        <v>14.950000000000001</v>
      </c>
    </row>
    <row r="690" spans="1:33" ht="13.5" x14ac:dyDescent="0.25">
      <c r="A690" s="1">
        <v>1</v>
      </c>
      <c r="B690">
        <v>6</v>
      </c>
      <c r="C690">
        <v>0</v>
      </c>
      <c r="D690">
        <v>2</v>
      </c>
      <c r="E690">
        <v>0</v>
      </c>
      <c r="F690">
        <v>8</v>
      </c>
      <c r="G690">
        <v>3.05</v>
      </c>
      <c r="H690">
        <v>-80</v>
      </c>
      <c r="I690">
        <v>45</v>
      </c>
      <c r="J690">
        <v>2714</v>
      </c>
      <c r="K690">
        <v>3</v>
      </c>
      <c r="L690">
        <v>7</v>
      </c>
      <c r="M690">
        <v>2018</v>
      </c>
      <c r="N690">
        <f t="shared" si="48"/>
        <v>18.299999999999997</v>
      </c>
    </row>
    <row r="691" spans="1:33" ht="13.5" x14ac:dyDescent="0.25">
      <c r="A691" s="1">
        <v>1</v>
      </c>
      <c r="B691">
        <v>7</v>
      </c>
      <c r="C691">
        <v>1</v>
      </c>
      <c r="D691">
        <v>9</v>
      </c>
      <c r="E691">
        <v>1</v>
      </c>
      <c r="F691">
        <v>16</v>
      </c>
      <c r="G691">
        <v>4.09</v>
      </c>
      <c r="H691">
        <v>-130</v>
      </c>
      <c r="I691">
        <v>62.5</v>
      </c>
      <c r="J691">
        <v>2041</v>
      </c>
      <c r="K691">
        <v>3</v>
      </c>
      <c r="L691">
        <v>7</v>
      </c>
      <c r="M691">
        <v>2018</v>
      </c>
      <c r="N691">
        <f t="shared" si="48"/>
        <v>28.63</v>
      </c>
    </row>
    <row r="692" spans="1:33" ht="13.5" x14ac:dyDescent="0.25">
      <c r="A692" s="1">
        <v>1</v>
      </c>
      <c r="B692">
        <v>9</v>
      </c>
      <c r="C692">
        <v>0</v>
      </c>
      <c r="D692">
        <v>2</v>
      </c>
      <c r="E692">
        <v>0</v>
      </c>
      <c r="F692">
        <v>11</v>
      </c>
      <c r="G692">
        <v>3.54</v>
      </c>
      <c r="H692">
        <v>160</v>
      </c>
      <c r="I692">
        <v>55</v>
      </c>
      <c r="J692">
        <v>2787</v>
      </c>
      <c r="K692">
        <v>3</v>
      </c>
      <c r="L692">
        <v>8</v>
      </c>
      <c r="M692">
        <v>2018</v>
      </c>
      <c r="N692">
        <f t="shared" si="48"/>
        <v>31.86</v>
      </c>
    </row>
    <row r="693" spans="1:33" ht="13.5" x14ac:dyDescent="0.25">
      <c r="A693" s="1">
        <v>1</v>
      </c>
      <c r="B693">
        <v>6</v>
      </c>
      <c r="C693">
        <v>0</v>
      </c>
      <c r="D693">
        <v>10</v>
      </c>
      <c r="E693">
        <v>0</v>
      </c>
      <c r="F693">
        <v>16</v>
      </c>
      <c r="G693">
        <v>2.93</v>
      </c>
      <c r="H693">
        <v>160</v>
      </c>
      <c r="I693">
        <v>45</v>
      </c>
      <c r="J693">
        <v>2985</v>
      </c>
      <c r="K693">
        <v>3</v>
      </c>
      <c r="L693">
        <v>8</v>
      </c>
      <c r="M693">
        <v>2018</v>
      </c>
      <c r="N693">
        <f t="shared" si="48"/>
        <v>17.580000000000002</v>
      </c>
    </row>
    <row r="694" spans="1:33" ht="13.5" x14ac:dyDescent="0.25">
      <c r="A694" s="1">
        <v>2</v>
      </c>
      <c r="B694">
        <v>7</v>
      </c>
      <c r="C694">
        <v>0</v>
      </c>
      <c r="D694">
        <v>25</v>
      </c>
      <c r="E694">
        <v>0</v>
      </c>
      <c r="F694">
        <v>1</v>
      </c>
      <c r="G694">
        <v>2.79</v>
      </c>
      <c r="H694">
        <v>40</v>
      </c>
      <c r="I694">
        <v>40</v>
      </c>
      <c r="J694">
        <v>3091</v>
      </c>
      <c r="K694">
        <v>3</v>
      </c>
      <c r="L694">
        <v>8</v>
      </c>
      <c r="M694">
        <v>2018</v>
      </c>
      <c r="N694">
        <f t="shared" si="48"/>
        <v>19.53</v>
      </c>
    </row>
    <row r="695" spans="1:33" ht="13.5" x14ac:dyDescent="0.25">
      <c r="A695" s="1">
        <v>1</v>
      </c>
      <c r="B695">
        <v>8.5</v>
      </c>
      <c r="C695">
        <v>1</v>
      </c>
      <c r="D695">
        <v>31</v>
      </c>
      <c r="E695">
        <v>0</v>
      </c>
      <c r="F695">
        <v>8</v>
      </c>
      <c r="G695">
        <v>2.98</v>
      </c>
      <c r="H695">
        <v>-160</v>
      </c>
      <c r="I695">
        <v>35</v>
      </c>
      <c r="J695">
        <v>3444</v>
      </c>
      <c r="K695">
        <v>3</v>
      </c>
      <c r="L695">
        <v>9</v>
      </c>
      <c r="M695">
        <v>2018</v>
      </c>
      <c r="N695">
        <f t="shared" si="48"/>
        <v>25.33</v>
      </c>
      <c r="S695">
        <v>1</v>
      </c>
      <c r="T695">
        <f>AVERAGE(B698)</f>
        <v>6</v>
      </c>
      <c r="U695">
        <f>SUM(N698)/SUM(B698)</f>
        <v>2.68</v>
      </c>
    </row>
    <row r="696" spans="1:33" ht="13.5" x14ac:dyDescent="0.25">
      <c r="A696" s="1">
        <v>1</v>
      </c>
      <c r="B696">
        <v>5.5</v>
      </c>
      <c r="C696">
        <v>1</v>
      </c>
      <c r="D696">
        <v>2</v>
      </c>
      <c r="E696">
        <v>0</v>
      </c>
      <c r="F696">
        <v>8</v>
      </c>
      <c r="G696">
        <v>2.96</v>
      </c>
      <c r="H696">
        <v>140</v>
      </c>
      <c r="I696">
        <v>45</v>
      </c>
      <c r="J696">
        <v>2616</v>
      </c>
      <c r="K696">
        <v>3</v>
      </c>
      <c r="L696">
        <v>9</v>
      </c>
      <c r="M696">
        <v>2018</v>
      </c>
      <c r="N696">
        <f t="shared" si="48"/>
        <v>16.28</v>
      </c>
      <c r="S696">
        <v>18</v>
      </c>
      <c r="T696">
        <f>AVERAGE(B679,B681:B684,B687,B690:B693,B695:B697,B699,B701:B705)</f>
        <v>7.0263157894736841</v>
      </c>
      <c r="U696">
        <f>SUM(N679,N681:N684,N687,N690:N693,N695:N697,N699,N701:N705)/SUM(B679,B681:B684,B687,B690:B693,B695:B697,B699,B701:B705)</f>
        <v>2.9228464419475659</v>
      </c>
    </row>
    <row r="697" spans="1:33" ht="13.5" x14ac:dyDescent="0.25">
      <c r="A697" s="1">
        <v>1</v>
      </c>
      <c r="B697">
        <v>7</v>
      </c>
      <c r="C697">
        <v>1</v>
      </c>
      <c r="D697">
        <v>13</v>
      </c>
      <c r="E697">
        <v>1</v>
      </c>
      <c r="F697">
        <v>20</v>
      </c>
      <c r="G697">
        <v>2.4300000000000002</v>
      </c>
      <c r="H697">
        <v>170</v>
      </c>
      <c r="I697">
        <v>35</v>
      </c>
      <c r="J697">
        <v>2991</v>
      </c>
      <c r="K697">
        <v>3</v>
      </c>
      <c r="L697">
        <v>9</v>
      </c>
      <c r="M697">
        <v>2018</v>
      </c>
      <c r="N697">
        <f t="shared" si="48"/>
        <v>17.010000000000002</v>
      </c>
      <c r="O697">
        <v>33</v>
      </c>
      <c r="P697">
        <v>27</v>
      </c>
      <c r="Q697">
        <f>AVERAGE(B679:B705)</f>
        <v>7.166666666666667</v>
      </c>
      <c r="R697">
        <f>SUM(N679:N705)/SUM(B679:B705)</f>
        <v>2.9169509043927651</v>
      </c>
      <c r="S697">
        <v>7</v>
      </c>
      <c r="T697">
        <f>AVERAGE(B680,B685:B686,B688:B689,B694,B700)</f>
        <v>7.7142857142857144</v>
      </c>
      <c r="U697">
        <f>SUM(N680,N685:N686,N688:N689,N694,N700)/SUM(B680,B685:B686,B688:B689,B694,B700)</f>
        <v>2.9287037037037038</v>
      </c>
      <c r="V697">
        <v>5</v>
      </c>
      <c r="W697">
        <f>AVERAGE(B679:B683)</f>
        <v>6</v>
      </c>
      <c r="X697">
        <f>SUM(N679:N683)/SUM(B679:B683)</f>
        <v>2.6569999999999996</v>
      </c>
      <c r="Y697">
        <v>6</v>
      </c>
      <c r="Z697">
        <f>AVERAGE(B684:B689)</f>
        <v>7.666666666666667</v>
      </c>
      <c r="AA697">
        <f>SUM(N684:N689)/SUM(B684:B689)</f>
        <v>2.7689130434782609</v>
      </c>
      <c r="AB697">
        <v>10</v>
      </c>
      <c r="AC697">
        <f>AVERAGE(B690:B699)</f>
        <v>6.8</v>
      </c>
      <c r="AD697">
        <f>SUM(N690:N695)/SUM(B690:B699)</f>
        <v>2.0769117647058821</v>
      </c>
      <c r="AE697">
        <v>6</v>
      </c>
      <c r="AF697">
        <f>AVERAGE(B700:B705)</f>
        <v>8.25</v>
      </c>
      <c r="AG697">
        <f>SUM(N700:N705)/SUM(B700:B705)</f>
        <v>2.9238383838383841</v>
      </c>
    </row>
    <row r="698" spans="1:33" ht="13.5" x14ac:dyDescent="0.25">
      <c r="A698" s="1">
        <v>0</v>
      </c>
      <c r="B698">
        <v>6</v>
      </c>
      <c r="C698">
        <v>1</v>
      </c>
      <c r="D698">
        <v>14</v>
      </c>
      <c r="E698">
        <v>1</v>
      </c>
      <c r="F698">
        <v>20</v>
      </c>
      <c r="G698">
        <v>2.68</v>
      </c>
      <c r="H698">
        <v>-60</v>
      </c>
      <c r="I698">
        <v>40</v>
      </c>
      <c r="J698">
        <v>3365</v>
      </c>
      <c r="K698">
        <v>3</v>
      </c>
      <c r="L698">
        <v>9</v>
      </c>
      <c r="M698">
        <v>2018</v>
      </c>
      <c r="N698">
        <f t="shared" si="48"/>
        <v>16.080000000000002</v>
      </c>
      <c r="S698">
        <v>6</v>
      </c>
      <c r="T698">
        <f>AVERAGE(B687,B690,B691,B695,B699,B701)</f>
        <v>8.0833333333333339</v>
      </c>
      <c r="U698">
        <f>SUM(N687,N690,N691,N695,N699,N701)/SUM(B687,B690,B691,B695,B699,B701)</f>
        <v>3.58</v>
      </c>
    </row>
    <row r="699" spans="1:33" ht="13.5" x14ac:dyDescent="0.25">
      <c r="A699" s="1">
        <v>1</v>
      </c>
      <c r="B699">
        <v>6</v>
      </c>
      <c r="C699">
        <v>0</v>
      </c>
      <c r="D699">
        <v>28</v>
      </c>
      <c r="E699">
        <v>0</v>
      </c>
      <c r="F699">
        <v>4</v>
      </c>
      <c r="G699">
        <v>3.67</v>
      </c>
      <c r="H699">
        <v>-120</v>
      </c>
      <c r="I699">
        <v>42.5</v>
      </c>
      <c r="J699">
        <v>2800</v>
      </c>
      <c r="K699">
        <v>3</v>
      </c>
      <c r="L699">
        <v>9</v>
      </c>
      <c r="M699">
        <v>2018</v>
      </c>
      <c r="N699">
        <f t="shared" si="48"/>
        <v>22.02</v>
      </c>
    </row>
    <row r="700" spans="1:33" ht="13.5" x14ac:dyDescent="0.25">
      <c r="A700" s="1">
        <v>2</v>
      </c>
      <c r="B700">
        <v>17</v>
      </c>
      <c r="C700">
        <v>1</v>
      </c>
      <c r="D700">
        <v>8</v>
      </c>
      <c r="E700">
        <v>1</v>
      </c>
      <c r="F700">
        <v>26</v>
      </c>
      <c r="G700">
        <v>2.91</v>
      </c>
      <c r="H700">
        <v>110</v>
      </c>
      <c r="I700">
        <v>40</v>
      </c>
      <c r="J700">
        <v>2659</v>
      </c>
      <c r="K700">
        <v>4</v>
      </c>
      <c r="L700">
        <v>10</v>
      </c>
      <c r="M700">
        <v>2018</v>
      </c>
      <c r="N700">
        <f t="shared" si="48"/>
        <v>49.47</v>
      </c>
    </row>
    <row r="701" spans="1:33" ht="13.5" x14ac:dyDescent="0.25">
      <c r="A701" s="1">
        <v>1</v>
      </c>
      <c r="B701">
        <v>9</v>
      </c>
      <c r="C701">
        <v>0</v>
      </c>
      <c r="D701">
        <v>17</v>
      </c>
      <c r="E701">
        <v>0</v>
      </c>
      <c r="F701">
        <v>26</v>
      </c>
      <c r="G701">
        <v>4.83</v>
      </c>
      <c r="H701">
        <v>-100</v>
      </c>
      <c r="I701">
        <v>45</v>
      </c>
      <c r="J701">
        <v>2554</v>
      </c>
      <c r="K701">
        <v>4</v>
      </c>
      <c r="L701">
        <v>10</v>
      </c>
      <c r="M701">
        <v>2018</v>
      </c>
      <c r="N701">
        <f t="shared" si="48"/>
        <v>43.47</v>
      </c>
    </row>
    <row r="702" spans="1:33" ht="13.5" x14ac:dyDescent="0.25">
      <c r="A702" s="1">
        <v>1</v>
      </c>
      <c r="B702">
        <v>5</v>
      </c>
      <c r="C702">
        <v>0</v>
      </c>
      <c r="D702">
        <v>14</v>
      </c>
      <c r="E702">
        <v>0</v>
      </c>
      <c r="F702">
        <v>19</v>
      </c>
      <c r="G702">
        <v>1.1499999999999999</v>
      </c>
      <c r="H702">
        <v>170</v>
      </c>
      <c r="I702">
        <v>40</v>
      </c>
      <c r="J702">
        <v>2554</v>
      </c>
      <c r="K702">
        <v>4</v>
      </c>
      <c r="L702">
        <v>11</v>
      </c>
      <c r="M702">
        <v>2018</v>
      </c>
      <c r="N702">
        <f t="shared" si="48"/>
        <v>5.75</v>
      </c>
    </row>
    <row r="703" spans="1:33" ht="13.5" x14ac:dyDescent="0.25">
      <c r="A703" s="1">
        <v>1</v>
      </c>
      <c r="B703">
        <v>5</v>
      </c>
      <c r="C703">
        <v>0</v>
      </c>
      <c r="D703">
        <v>19</v>
      </c>
      <c r="E703">
        <v>0</v>
      </c>
      <c r="F703">
        <v>24</v>
      </c>
      <c r="G703">
        <v>1.99</v>
      </c>
      <c r="H703">
        <v>150</v>
      </c>
      <c r="I703">
        <v>55</v>
      </c>
      <c r="J703">
        <v>2434</v>
      </c>
      <c r="K703">
        <v>4</v>
      </c>
      <c r="L703">
        <v>11</v>
      </c>
      <c r="M703">
        <v>2018</v>
      </c>
      <c r="N703">
        <f t="shared" si="48"/>
        <v>9.9499999999999993</v>
      </c>
    </row>
    <row r="704" spans="1:33" ht="13.5" x14ac:dyDescent="0.25">
      <c r="A704" s="1">
        <v>1</v>
      </c>
      <c r="B704">
        <v>7.5</v>
      </c>
      <c r="C704">
        <v>0</v>
      </c>
      <c r="D704">
        <v>24</v>
      </c>
      <c r="E704">
        <v>1</v>
      </c>
      <c r="F704">
        <v>1</v>
      </c>
      <c r="G704">
        <v>3.06</v>
      </c>
      <c r="H704">
        <v>140</v>
      </c>
      <c r="I704">
        <v>50</v>
      </c>
      <c r="J704">
        <v>3232</v>
      </c>
      <c r="K704">
        <v>4</v>
      </c>
      <c r="L704">
        <v>11</v>
      </c>
      <c r="M704">
        <v>2018</v>
      </c>
      <c r="N704">
        <f t="shared" si="48"/>
        <v>22.95</v>
      </c>
    </row>
    <row r="705" spans="1:14" ht="13.5" x14ac:dyDescent="0.25">
      <c r="A705" s="1">
        <v>1</v>
      </c>
      <c r="B705">
        <v>6</v>
      </c>
      <c r="C705">
        <v>0</v>
      </c>
      <c r="D705">
        <v>12</v>
      </c>
      <c r="E705">
        <v>0</v>
      </c>
      <c r="F705">
        <v>18</v>
      </c>
      <c r="G705">
        <v>2.19</v>
      </c>
      <c r="H705">
        <v>150</v>
      </c>
      <c r="I705">
        <v>50</v>
      </c>
      <c r="J705">
        <v>2675</v>
      </c>
      <c r="K705">
        <v>4</v>
      </c>
      <c r="L705">
        <v>12</v>
      </c>
      <c r="M705">
        <v>2018</v>
      </c>
      <c r="N705">
        <f t="shared" si="48"/>
        <v>13.14</v>
      </c>
    </row>
    <row r="706" spans="1:14" ht="13.5" x14ac:dyDescent="0.25">
      <c r="A706" s="1"/>
    </row>
    <row r="707" spans="1:14" ht="13.5" x14ac:dyDescent="0.25">
      <c r="A707" s="1">
        <v>1</v>
      </c>
      <c r="B707">
        <v>8</v>
      </c>
      <c r="C707">
        <v>0</v>
      </c>
      <c r="D707">
        <v>31</v>
      </c>
      <c r="E707">
        <v>0</v>
      </c>
      <c r="F707">
        <v>8</v>
      </c>
      <c r="G707">
        <v>2.2999999999999998</v>
      </c>
      <c r="H707">
        <v>-120</v>
      </c>
      <c r="I707">
        <v>35</v>
      </c>
      <c r="J707">
        <v>2990</v>
      </c>
      <c r="K707">
        <v>1</v>
      </c>
      <c r="L707">
        <v>1</v>
      </c>
      <c r="M707">
        <v>2019</v>
      </c>
      <c r="N707">
        <f t="shared" ref="N707:N732" si="49">B707*G707</f>
        <v>18.399999999999999</v>
      </c>
    </row>
    <row r="708" spans="1:14" ht="13.5" x14ac:dyDescent="0.25">
      <c r="A708" s="1">
        <v>1</v>
      </c>
      <c r="B708">
        <v>6</v>
      </c>
      <c r="C708">
        <v>0</v>
      </c>
      <c r="D708">
        <v>10</v>
      </c>
      <c r="E708">
        <v>0</v>
      </c>
      <c r="F708">
        <v>16</v>
      </c>
      <c r="G708">
        <v>2.23</v>
      </c>
      <c r="H708">
        <v>170</v>
      </c>
      <c r="I708">
        <v>45</v>
      </c>
      <c r="J708">
        <v>2314</v>
      </c>
      <c r="K708">
        <v>1</v>
      </c>
      <c r="L708">
        <v>2</v>
      </c>
      <c r="M708">
        <v>2019</v>
      </c>
      <c r="N708">
        <f t="shared" si="49"/>
        <v>13.379999999999999</v>
      </c>
    </row>
    <row r="709" spans="1:14" ht="13.5" x14ac:dyDescent="0.25">
      <c r="A709" s="1">
        <v>1</v>
      </c>
      <c r="B709">
        <v>6</v>
      </c>
      <c r="C709">
        <v>0</v>
      </c>
      <c r="D709">
        <v>10</v>
      </c>
      <c r="E709">
        <v>0</v>
      </c>
      <c r="F709">
        <v>16</v>
      </c>
      <c r="G709">
        <v>1.85</v>
      </c>
      <c r="H709">
        <v>-100</v>
      </c>
      <c r="I709">
        <v>35</v>
      </c>
      <c r="J709">
        <v>3968</v>
      </c>
      <c r="K709">
        <v>1</v>
      </c>
      <c r="L709">
        <v>2</v>
      </c>
      <c r="M709">
        <v>2019</v>
      </c>
      <c r="N709">
        <f t="shared" si="49"/>
        <v>11.100000000000001</v>
      </c>
    </row>
    <row r="710" spans="1:14" ht="13.5" x14ac:dyDescent="0.25">
      <c r="A710" s="1">
        <v>1</v>
      </c>
      <c r="B710">
        <v>6.5</v>
      </c>
      <c r="C710">
        <v>0</v>
      </c>
      <c r="D710">
        <v>20</v>
      </c>
      <c r="E710">
        <v>1</v>
      </c>
      <c r="F710">
        <v>26</v>
      </c>
      <c r="G710">
        <v>2.5499999999999998</v>
      </c>
      <c r="H710">
        <v>-120</v>
      </c>
      <c r="I710">
        <v>45</v>
      </c>
      <c r="J710">
        <v>2441</v>
      </c>
      <c r="K710">
        <v>1</v>
      </c>
      <c r="L710">
        <v>2</v>
      </c>
      <c r="M710">
        <v>2019</v>
      </c>
      <c r="N710">
        <f t="shared" si="49"/>
        <v>16.574999999999999</v>
      </c>
    </row>
    <row r="711" spans="1:14" ht="13.5" x14ac:dyDescent="0.25">
      <c r="A711" s="1">
        <v>1</v>
      </c>
      <c r="B711">
        <v>8</v>
      </c>
      <c r="C711">
        <v>0</v>
      </c>
      <c r="D711">
        <v>19</v>
      </c>
      <c r="E711">
        <v>0</v>
      </c>
      <c r="F711">
        <v>27</v>
      </c>
      <c r="G711">
        <v>1.92</v>
      </c>
      <c r="H711">
        <v>170</v>
      </c>
      <c r="I711">
        <v>40</v>
      </c>
      <c r="J711">
        <v>2554</v>
      </c>
      <c r="K711">
        <v>1</v>
      </c>
      <c r="L711">
        <v>3</v>
      </c>
      <c r="M711">
        <v>2019</v>
      </c>
      <c r="N711">
        <f t="shared" si="49"/>
        <v>15.36</v>
      </c>
    </row>
    <row r="712" spans="1:14" ht="13.5" x14ac:dyDescent="0.25">
      <c r="A712" s="1">
        <v>1</v>
      </c>
      <c r="B712">
        <v>5</v>
      </c>
      <c r="C712">
        <v>1</v>
      </c>
      <c r="D712">
        <v>29</v>
      </c>
      <c r="E712">
        <v>1</v>
      </c>
      <c r="F712">
        <v>3</v>
      </c>
      <c r="G712">
        <v>3.42</v>
      </c>
      <c r="H712">
        <v>180</v>
      </c>
      <c r="I712">
        <v>47.5</v>
      </c>
      <c r="J712">
        <v>2667</v>
      </c>
      <c r="K712">
        <v>2</v>
      </c>
      <c r="L712">
        <v>4</v>
      </c>
      <c r="M712">
        <v>2019</v>
      </c>
      <c r="N712">
        <f t="shared" si="49"/>
        <v>17.100000000000001</v>
      </c>
    </row>
    <row r="713" spans="1:14" ht="13.5" x14ac:dyDescent="0.25">
      <c r="A713" s="1">
        <v>1</v>
      </c>
      <c r="B713">
        <v>6</v>
      </c>
      <c r="C713">
        <v>0</v>
      </c>
      <c r="D713">
        <v>14</v>
      </c>
      <c r="E713">
        <v>0</v>
      </c>
      <c r="F713">
        <v>20</v>
      </c>
      <c r="G713">
        <v>3.9</v>
      </c>
      <c r="H713">
        <v>150</v>
      </c>
      <c r="I713">
        <v>45</v>
      </c>
      <c r="J713">
        <v>2619</v>
      </c>
      <c r="K713">
        <v>2</v>
      </c>
      <c r="L713">
        <v>4</v>
      </c>
      <c r="M713">
        <v>2019</v>
      </c>
      <c r="N713">
        <f t="shared" si="49"/>
        <v>23.4</v>
      </c>
    </row>
    <row r="714" spans="1:14" ht="13.5" x14ac:dyDescent="0.25">
      <c r="A714" s="1">
        <v>1</v>
      </c>
      <c r="B714">
        <v>5.5</v>
      </c>
      <c r="C714">
        <v>1</v>
      </c>
      <c r="D714">
        <v>16</v>
      </c>
      <c r="E714">
        <v>0</v>
      </c>
      <c r="F714">
        <v>22</v>
      </c>
      <c r="G714">
        <v>3.31</v>
      </c>
      <c r="H714">
        <v>-120</v>
      </c>
      <c r="I714">
        <v>45</v>
      </c>
      <c r="J714">
        <v>2521</v>
      </c>
      <c r="K714">
        <v>2</v>
      </c>
      <c r="L714">
        <v>4</v>
      </c>
      <c r="M714">
        <v>2019</v>
      </c>
      <c r="N714">
        <f t="shared" si="49"/>
        <v>18.205000000000002</v>
      </c>
    </row>
    <row r="715" spans="1:14" ht="13.5" x14ac:dyDescent="0.25">
      <c r="A715" s="1">
        <v>2</v>
      </c>
      <c r="B715">
        <v>6.5</v>
      </c>
      <c r="C715">
        <v>1</v>
      </c>
      <c r="D715">
        <v>1</v>
      </c>
      <c r="E715">
        <v>0</v>
      </c>
      <c r="F715">
        <v>8</v>
      </c>
      <c r="G715">
        <v>3.17</v>
      </c>
      <c r="H715">
        <v>120</v>
      </c>
      <c r="I715">
        <v>35</v>
      </c>
      <c r="J715">
        <v>2731</v>
      </c>
      <c r="K715">
        <v>2</v>
      </c>
      <c r="L715">
        <v>6</v>
      </c>
      <c r="M715">
        <v>2019</v>
      </c>
      <c r="N715">
        <f t="shared" si="49"/>
        <v>20.605</v>
      </c>
    </row>
    <row r="716" spans="1:14" ht="13.5" x14ac:dyDescent="0.25">
      <c r="A716" s="1">
        <v>1</v>
      </c>
      <c r="B716">
        <v>5</v>
      </c>
      <c r="C716">
        <v>0</v>
      </c>
      <c r="D716">
        <v>11</v>
      </c>
      <c r="E716">
        <v>0</v>
      </c>
      <c r="F716">
        <v>16</v>
      </c>
      <c r="G716">
        <v>2.4</v>
      </c>
      <c r="H716">
        <v>-110</v>
      </c>
      <c r="I716">
        <v>35</v>
      </c>
      <c r="J716">
        <v>2563</v>
      </c>
      <c r="K716">
        <v>2</v>
      </c>
      <c r="L716">
        <v>6</v>
      </c>
      <c r="M716">
        <v>2019</v>
      </c>
      <c r="N716">
        <f t="shared" si="49"/>
        <v>12</v>
      </c>
    </row>
    <row r="717" spans="1:14" ht="13.5" x14ac:dyDescent="0.25">
      <c r="A717" s="1">
        <v>2</v>
      </c>
      <c r="B717">
        <v>6</v>
      </c>
      <c r="C717">
        <v>0</v>
      </c>
      <c r="D717">
        <v>21</v>
      </c>
      <c r="E717">
        <v>0</v>
      </c>
      <c r="F717">
        <v>27</v>
      </c>
      <c r="G717">
        <v>3.23</v>
      </c>
      <c r="H717">
        <v>130</v>
      </c>
      <c r="I717">
        <v>45</v>
      </c>
      <c r="J717">
        <v>3355</v>
      </c>
      <c r="K717">
        <v>2</v>
      </c>
      <c r="L717">
        <v>6</v>
      </c>
      <c r="M717">
        <v>2019</v>
      </c>
      <c r="N717">
        <f t="shared" si="49"/>
        <v>19.38</v>
      </c>
    </row>
    <row r="718" spans="1:14" ht="13.5" x14ac:dyDescent="0.25">
      <c r="A718" s="1">
        <v>1</v>
      </c>
      <c r="B718">
        <v>7</v>
      </c>
      <c r="C718">
        <v>0</v>
      </c>
      <c r="D718">
        <v>28</v>
      </c>
      <c r="E718">
        <v>0</v>
      </c>
      <c r="F718">
        <v>5</v>
      </c>
      <c r="G718">
        <v>3.19</v>
      </c>
      <c r="H718">
        <v>-110</v>
      </c>
      <c r="I718">
        <v>35</v>
      </c>
      <c r="J718">
        <v>3147</v>
      </c>
      <c r="K718">
        <v>3</v>
      </c>
      <c r="L718">
        <v>7</v>
      </c>
      <c r="M718">
        <v>2019</v>
      </c>
      <c r="N718">
        <f t="shared" si="49"/>
        <v>22.33</v>
      </c>
    </row>
    <row r="719" spans="1:14" ht="13.5" x14ac:dyDescent="0.25">
      <c r="A719" s="1">
        <v>1</v>
      </c>
      <c r="B719">
        <v>5.5</v>
      </c>
      <c r="C719">
        <v>1</v>
      </c>
      <c r="D719">
        <v>28</v>
      </c>
      <c r="E719">
        <v>0</v>
      </c>
      <c r="F719">
        <v>4</v>
      </c>
      <c r="G719">
        <v>2.4</v>
      </c>
      <c r="H719">
        <v>170</v>
      </c>
      <c r="I719">
        <v>40</v>
      </c>
      <c r="J719">
        <v>2831</v>
      </c>
      <c r="K719">
        <v>3</v>
      </c>
      <c r="L719">
        <v>7</v>
      </c>
      <c r="M719">
        <v>2019</v>
      </c>
      <c r="N719">
        <f t="shared" si="49"/>
        <v>13.2</v>
      </c>
    </row>
    <row r="720" spans="1:14" ht="13.5" x14ac:dyDescent="0.25">
      <c r="A720" s="1">
        <v>1</v>
      </c>
      <c r="B720">
        <v>5.5</v>
      </c>
      <c r="C720">
        <v>0</v>
      </c>
      <c r="D720">
        <v>15</v>
      </c>
      <c r="E720">
        <v>1</v>
      </c>
      <c r="F720">
        <v>20</v>
      </c>
      <c r="G720">
        <v>3.07</v>
      </c>
      <c r="H720">
        <v>-150</v>
      </c>
      <c r="I720">
        <v>40</v>
      </c>
      <c r="J720">
        <v>2427</v>
      </c>
      <c r="K720">
        <v>3</v>
      </c>
      <c r="L720">
        <v>7</v>
      </c>
      <c r="M720">
        <v>2019</v>
      </c>
      <c r="N720">
        <f t="shared" si="49"/>
        <v>16.884999999999998</v>
      </c>
    </row>
    <row r="721" spans="1:33" ht="13.5" x14ac:dyDescent="0.25">
      <c r="A721" s="1">
        <v>1</v>
      </c>
      <c r="B721">
        <v>7.5</v>
      </c>
      <c r="C721">
        <v>1</v>
      </c>
      <c r="D721">
        <v>21</v>
      </c>
      <c r="E721">
        <v>0</v>
      </c>
      <c r="F721">
        <v>29</v>
      </c>
      <c r="G721">
        <v>3.14</v>
      </c>
      <c r="H721">
        <v>-170</v>
      </c>
      <c r="I721">
        <v>45</v>
      </c>
      <c r="J721">
        <v>3006</v>
      </c>
      <c r="K721">
        <v>3</v>
      </c>
      <c r="L721">
        <v>7</v>
      </c>
      <c r="M721">
        <v>2019</v>
      </c>
      <c r="N721">
        <f t="shared" si="49"/>
        <v>23.55</v>
      </c>
    </row>
    <row r="722" spans="1:33" ht="13.5" x14ac:dyDescent="0.25">
      <c r="A722" s="1">
        <v>1</v>
      </c>
      <c r="B722">
        <v>6</v>
      </c>
      <c r="C722">
        <v>0</v>
      </c>
      <c r="D722">
        <v>15</v>
      </c>
      <c r="E722">
        <v>0</v>
      </c>
      <c r="F722">
        <v>21</v>
      </c>
      <c r="G722">
        <v>4.6100000000000003</v>
      </c>
      <c r="H722">
        <v>-110</v>
      </c>
      <c r="I722">
        <v>50</v>
      </c>
      <c r="J722">
        <v>2919</v>
      </c>
      <c r="K722">
        <v>3</v>
      </c>
      <c r="L722">
        <v>8</v>
      </c>
      <c r="M722">
        <v>2019</v>
      </c>
      <c r="N722">
        <f t="shared" si="49"/>
        <v>27.660000000000004</v>
      </c>
    </row>
    <row r="723" spans="1:33" ht="13.5" x14ac:dyDescent="0.25">
      <c r="A723" s="1">
        <v>1</v>
      </c>
      <c r="B723">
        <v>6</v>
      </c>
      <c r="C723">
        <v>0</v>
      </c>
      <c r="D723">
        <v>23</v>
      </c>
      <c r="E723">
        <v>0</v>
      </c>
      <c r="F723">
        <v>29</v>
      </c>
      <c r="G723">
        <v>2.83</v>
      </c>
      <c r="H723">
        <v>-130</v>
      </c>
      <c r="I723">
        <v>45</v>
      </c>
      <c r="J723">
        <v>3929</v>
      </c>
      <c r="K723">
        <v>3</v>
      </c>
      <c r="L723">
        <v>8</v>
      </c>
      <c r="M723">
        <v>2019</v>
      </c>
      <c r="N723">
        <f t="shared" si="49"/>
        <v>16.98</v>
      </c>
    </row>
    <row r="724" spans="1:33" ht="13.5" x14ac:dyDescent="0.25">
      <c r="A724" s="1">
        <v>1</v>
      </c>
      <c r="B724">
        <v>5</v>
      </c>
      <c r="C724">
        <v>0</v>
      </c>
      <c r="D724">
        <v>1</v>
      </c>
      <c r="E724">
        <v>0</v>
      </c>
      <c r="F724">
        <v>6</v>
      </c>
      <c r="G724">
        <v>4.75</v>
      </c>
      <c r="H724">
        <v>-100</v>
      </c>
      <c r="I724">
        <v>55</v>
      </c>
      <c r="J724">
        <v>3050</v>
      </c>
      <c r="K724">
        <v>3</v>
      </c>
      <c r="L724">
        <v>9</v>
      </c>
      <c r="M724">
        <v>2019</v>
      </c>
      <c r="N724">
        <f t="shared" si="49"/>
        <v>23.75</v>
      </c>
    </row>
    <row r="725" spans="1:33" ht="13.5" x14ac:dyDescent="0.25">
      <c r="A725" s="1">
        <v>1</v>
      </c>
      <c r="B725">
        <v>7</v>
      </c>
      <c r="C725">
        <v>0</v>
      </c>
      <c r="D725">
        <v>14</v>
      </c>
      <c r="E725">
        <v>0</v>
      </c>
      <c r="F725">
        <v>21</v>
      </c>
      <c r="G725">
        <v>2.95</v>
      </c>
      <c r="H725">
        <v>-110</v>
      </c>
      <c r="I725">
        <v>40</v>
      </c>
      <c r="J725">
        <v>3212</v>
      </c>
      <c r="K725">
        <v>3</v>
      </c>
      <c r="L725">
        <v>9</v>
      </c>
      <c r="M725">
        <v>2019</v>
      </c>
      <c r="N725">
        <f t="shared" si="49"/>
        <v>20.650000000000002</v>
      </c>
      <c r="S725">
        <v>2</v>
      </c>
      <c r="T725">
        <f>AVERAGE(B728,B730)</f>
        <v>6</v>
      </c>
      <c r="U725">
        <f>SUM(N728,N730)/SUM(B728,B730)</f>
        <v>3.2250000000000001</v>
      </c>
    </row>
    <row r="726" spans="1:33" ht="13.5" x14ac:dyDescent="0.25">
      <c r="A726" s="1">
        <v>1</v>
      </c>
      <c r="B726">
        <v>11</v>
      </c>
      <c r="C726">
        <v>0</v>
      </c>
      <c r="D726">
        <v>6</v>
      </c>
      <c r="E726">
        <v>0</v>
      </c>
      <c r="F726">
        <v>17</v>
      </c>
      <c r="G726">
        <v>3.11</v>
      </c>
      <c r="H726">
        <v>-130</v>
      </c>
      <c r="I726">
        <v>45</v>
      </c>
      <c r="J726">
        <v>2596</v>
      </c>
      <c r="K726">
        <v>4</v>
      </c>
      <c r="L726">
        <v>10</v>
      </c>
      <c r="M726">
        <v>2019</v>
      </c>
      <c r="N726">
        <f t="shared" si="49"/>
        <v>34.21</v>
      </c>
      <c r="S726">
        <v>22</v>
      </c>
      <c r="T726">
        <f>AVERAGE(B707:B714,B716,B718:B727,B729,B731,B732)</f>
        <v>6.9772727272727275</v>
      </c>
      <c r="U726">
        <f>SUM(N707:N714,N716,N718:N727,N729,N731:N732)/SUM(B707:B714,B716,B718:B727,B729,B731:B732)</f>
        <v>2.904332247557003</v>
      </c>
    </row>
    <row r="727" spans="1:33" ht="13.5" x14ac:dyDescent="0.25">
      <c r="A727" s="1">
        <v>1</v>
      </c>
      <c r="B727">
        <v>10</v>
      </c>
      <c r="C727">
        <v>0</v>
      </c>
      <c r="D727">
        <v>19</v>
      </c>
      <c r="E727">
        <v>0</v>
      </c>
      <c r="F727">
        <v>29</v>
      </c>
      <c r="G727">
        <v>3.08</v>
      </c>
      <c r="H727">
        <v>180</v>
      </c>
      <c r="I727">
        <v>50</v>
      </c>
      <c r="J727">
        <v>2567</v>
      </c>
      <c r="K727">
        <v>4</v>
      </c>
      <c r="L727">
        <v>10</v>
      </c>
      <c r="M727">
        <v>2019</v>
      </c>
      <c r="N727">
        <f t="shared" si="49"/>
        <v>30.8</v>
      </c>
      <c r="O727">
        <v>22.5</v>
      </c>
      <c r="P727">
        <v>26</v>
      </c>
      <c r="Q727">
        <f>AVERAGE(B707:B732)</f>
        <v>6.8461538461538458</v>
      </c>
      <c r="R727">
        <f>SUM(N707:N732)/SUM(B707:B732)</f>
        <v>2.946629213483146</v>
      </c>
      <c r="S727">
        <v>2</v>
      </c>
      <c r="T727">
        <f>AVERAGE(B715,B717)</f>
        <v>6.25</v>
      </c>
      <c r="U727">
        <f>SUM(N715,N717)/SUM(B715,B717)</f>
        <v>3.1987999999999999</v>
      </c>
      <c r="V727">
        <v>5</v>
      </c>
      <c r="W727">
        <f>AVERAGE(B707:B711)</f>
        <v>6.9</v>
      </c>
      <c r="X727">
        <f>SUM(N707:N711)/SUM(B707:B711)</f>
        <v>2.1685507246376812</v>
      </c>
      <c r="Y727">
        <v>6</v>
      </c>
      <c r="Z727">
        <f>AVERAGE(B712:B717)</f>
        <v>5.666666666666667</v>
      </c>
      <c r="AA727">
        <f>SUM(N712:N717)/SUM(B712:B717)</f>
        <v>3.2555882352941174</v>
      </c>
      <c r="AB727">
        <v>8</v>
      </c>
      <c r="AC727">
        <f>AVERAGE(B718:B725)</f>
        <v>6.1875</v>
      </c>
      <c r="AD727">
        <f>SUM(N718:N725)/SUM(B718:B725)</f>
        <v>3.3334343434343441</v>
      </c>
      <c r="AE727">
        <v>7</v>
      </c>
      <c r="AF727">
        <f>AVERAGE(B726:B732)</f>
        <v>8.5714285714285712</v>
      </c>
      <c r="AG727">
        <f>SUM(N726:N732)/SUM(B726:B732)</f>
        <v>2.8998333333333335</v>
      </c>
    </row>
    <row r="728" spans="1:33" ht="13.5" x14ac:dyDescent="0.25">
      <c r="A728" s="1">
        <v>0</v>
      </c>
      <c r="B728">
        <v>6</v>
      </c>
      <c r="C728">
        <v>0</v>
      </c>
      <c r="D728">
        <v>21</v>
      </c>
      <c r="E728">
        <v>0</v>
      </c>
      <c r="F728">
        <v>27</v>
      </c>
      <c r="G728">
        <v>3.61</v>
      </c>
      <c r="H728">
        <v>-40</v>
      </c>
      <c r="I728">
        <v>45</v>
      </c>
      <c r="J728">
        <v>2842</v>
      </c>
      <c r="K728">
        <v>4</v>
      </c>
      <c r="L728">
        <v>10</v>
      </c>
      <c r="M728">
        <v>2019</v>
      </c>
      <c r="N728">
        <f t="shared" si="49"/>
        <v>21.66</v>
      </c>
      <c r="S728">
        <v>14</v>
      </c>
      <c r="T728">
        <f>AVERAGE(B707,B709,B710,B714,B716,B718,B720,B722:B726,B729,B732)</f>
        <v>7.1785714285714288</v>
      </c>
      <c r="U728">
        <f>SUM(N707,N709,N710,N714,N716,N718,N720,N722:N726,N729,N732)/SUM(B707,B709,B710,B714,B716,B718,B720,B722:B726,B729,N732)</f>
        <v>2.3155865399594955</v>
      </c>
    </row>
    <row r="729" spans="1:33" ht="13.5" x14ac:dyDescent="0.25">
      <c r="A729" s="1">
        <v>1</v>
      </c>
      <c r="B729">
        <v>5</v>
      </c>
      <c r="C729">
        <v>1</v>
      </c>
      <c r="D729">
        <v>1</v>
      </c>
      <c r="E729">
        <v>1</v>
      </c>
      <c r="F729">
        <v>6</v>
      </c>
      <c r="G729">
        <v>2.73</v>
      </c>
      <c r="H729">
        <v>-140</v>
      </c>
      <c r="I729">
        <v>40</v>
      </c>
      <c r="J729">
        <v>2711</v>
      </c>
      <c r="K729">
        <v>4</v>
      </c>
      <c r="L729">
        <v>11</v>
      </c>
      <c r="M729">
        <v>2019</v>
      </c>
      <c r="N729">
        <f t="shared" si="49"/>
        <v>13.65</v>
      </c>
    </row>
    <row r="730" spans="1:33" ht="13.5" x14ac:dyDescent="0.25">
      <c r="A730" s="1">
        <v>0</v>
      </c>
      <c r="B730">
        <v>6</v>
      </c>
      <c r="C730">
        <v>0</v>
      </c>
      <c r="D730">
        <v>5</v>
      </c>
      <c r="E730">
        <v>0</v>
      </c>
      <c r="F730">
        <v>11</v>
      </c>
      <c r="G730">
        <v>2.84</v>
      </c>
      <c r="H730">
        <v>-20</v>
      </c>
      <c r="I730">
        <v>45</v>
      </c>
      <c r="J730">
        <v>2826</v>
      </c>
      <c r="K730">
        <v>4</v>
      </c>
      <c r="L730">
        <v>11</v>
      </c>
      <c r="M730">
        <v>2019</v>
      </c>
      <c r="N730">
        <f t="shared" si="49"/>
        <v>17.04</v>
      </c>
    </row>
    <row r="731" spans="1:33" ht="13.5" x14ac:dyDescent="0.25">
      <c r="A731" s="1">
        <v>1</v>
      </c>
      <c r="B731">
        <v>5</v>
      </c>
      <c r="C731">
        <v>0</v>
      </c>
      <c r="D731">
        <v>27</v>
      </c>
      <c r="E731">
        <v>0</v>
      </c>
      <c r="F731">
        <v>1</v>
      </c>
      <c r="G731">
        <v>2.35</v>
      </c>
      <c r="H731">
        <v>-170</v>
      </c>
      <c r="I731">
        <v>40</v>
      </c>
      <c r="J731">
        <v>3235</v>
      </c>
      <c r="K731">
        <v>4</v>
      </c>
      <c r="L731">
        <v>12</v>
      </c>
      <c r="M731">
        <v>2019</v>
      </c>
      <c r="N731">
        <f t="shared" si="49"/>
        <v>11.75</v>
      </c>
    </row>
    <row r="732" spans="1:33" ht="13.5" x14ac:dyDescent="0.25">
      <c r="A732" s="1">
        <v>1</v>
      </c>
      <c r="B732">
        <v>17</v>
      </c>
      <c r="C732">
        <v>0</v>
      </c>
      <c r="D732">
        <v>9</v>
      </c>
      <c r="E732">
        <v>0</v>
      </c>
      <c r="F732">
        <v>26</v>
      </c>
      <c r="G732">
        <v>2.64</v>
      </c>
      <c r="H732">
        <v>-160</v>
      </c>
      <c r="I732">
        <v>45</v>
      </c>
      <c r="J732">
        <v>3218</v>
      </c>
      <c r="K732">
        <v>4</v>
      </c>
      <c r="L732">
        <v>12</v>
      </c>
      <c r="M732">
        <v>2019</v>
      </c>
      <c r="N732">
        <f t="shared" si="49"/>
        <v>44.88</v>
      </c>
      <c r="P732" t="s">
        <v>16</v>
      </c>
    </row>
    <row r="733" spans="1:33" ht="13.5" x14ac:dyDescent="0.25">
      <c r="A733" s="1"/>
    </row>
    <row r="734" spans="1:33" ht="13.5" x14ac:dyDescent="0.25">
      <c r="A734" s="1">
        <v>1</v>
      </c>
      <c r="B734">
        <v>5.5</v>
      </c>
      <c r="C734">
        <v>0</v>
      </c>
      <c r="D734">
        <v>10</v>
      </c>
      <c r="E734">
        <v>1</v>
      </c>
      <c r="F734">
        <v>17</v>
      </c>
      <c r="G734">
        <v>3.12</v>
      </c>
      <c r="H734">
        <v>170</v>
      </c>
      <c r="I734">
        <v>40</v>
      </c>
      <c r="J734">
        <v>2604</v>
      </c>
      <c r="K734">
        <v>2</v>
      </c>
      <c r="L734">
        <v>5</v>
      </c>
      <c r="M734">
        <v>2020</v>
      </c>
      <c r="N734">
        <f t="shared" ref="N734:N799" si="50">B734*G734</f>
        <v>17.16</v>
      </c>
    </row>
    <row r="735" spans="1:33" ht="13.5" x14ac:dyDescent="0.25">
      <c r="A735" s="1">
        <v>1</v>
      </c>
      <c r="B735">
        <v>5</v>
      </c>
      <c r="C735">
        <v>0</v>
      </c>
      <c r="D735">
        <v>17</v>
      </c>
      <c r="E735">
        <v>0</v>
      </c>
      <c r="F735">
        <v>22</v>
      </c>
      <c r="G735">
        <v>2.92</v>
      </c>
      <c r="H735">
        <v>150</v>
      </c>
      <c r="I735">
        <v>35</v>
      </c>
      <c r="J735">
        <v>3290</v>
      </c>
      <c r="K735">
        <v>2</v>
      </c>
      <c r="L735">
        <v>5</v>
      </c>
      <c r="M735">
        <v>2020</v>
      </c>
      <c r="N735">
        <f t="shared" si="50"/>
        <v>14.6</v>
      </c>
    </row>
    <row r="736" spans="1:33" ht="13.5" x14ac:dyDescent="0.25">
      <c r="A736" s="1">
        <v>1</v>
      </c>
      <c r="B736">
        <v>15.5</v>
      </c>
      <c r="C736">
        <v>0</v>
      </c>
      <c r="D736">
        <v>12</v>
      </c>
      <c r="E736">
        <v>1</v>
      </c>
      <c r="F736">
        <v>27</v>
      </c>
      <c r="G736">
        <v>2.67</v>
      </c>
      <c r="H736">
        <v>150</v>
      </c>
      <c r="I736">
        <v>45</v>
      </c>
      <c r="J736">
        <v>2791</v>
      </c>
      <c r="K736">
        <v>2</v>
      </c>
      <c r="L736">
        <v>6</v>
      </c>
      <c r="M736">
        <v>2020</v>
      </c>
      <c r="N736">
        <f t="shared" si="50"/>
        <v>41.384999999999998</v>
      </c>
    </row>
    <row r="737" spans="1:33" ht="13.5" x14ac:dyDescent="0.25">
      <c r="A737" s="1">
        <v>1</v>
      </c>
      <c r="B737">
        <v>5</v>
      </c>
      <c r="C737">
        <v>1</v>
      </c>
      <c r="D737">
        <v>16</v>
      </c>
      <c r="E737">
        <v>1</v>
      </c>
      <c r="F737">
        <v>21</v>
      </c>
      <c r="G737">
        <v>3.87</v>
      </c>
      <c r="H737">
        <v>-80</v>
      </c>
      <c r="I737">
        <v>50</v>
      </c>
      <c r="J737">
        <v>2618</v>
      </c>
      <c r="K737">
        <v>2</v>
      </c>
      <c r="L737">
        <v>6</v>
      </c>
      <c r="M737">
        <v>2020</v>
      </c>
      <c r="N737">
        <f t="shared" si="50"/>
        <v>19.350000000000001</v>
      </c>
    </row>
    <row r="738" spans="1:33" ht="13.5" x14ac:dyDescent="0.25">
      <c r="A738" s="1">
        <v>1</v>
      </c>
      <c r="B738">
        <v>14.5</v>
      </c>
      <c r="C738">
        <v>0</v>
      </c>
      <c r="D738">
        <v>24</v>
      </c>
      <c r="E738">
        <v>1</v>
      </c>
      <c r="F738">
        <v>8</v>
      </c>
      <c r="G738">
        <v>3.88</v>
      </c>
      <c r="H738">
        <v>-90</v>
      </c>
      <c r="I738">
        <v>55</v>
      </c>
      <c r="J738">
        <v>2570</v>
      </c>
      <c r="K738">
        <v>2</v>
      </c>
      <c r="L738">
        <v>6</v>
      </c>
      <c r="M738">
        <v>2020</v>
      </c>
      <c r="N738">
        <f t="shared" si="50"/>
        <v>56.26</v>
      </c>
    </row>
    <row r="739" spans="1:33" ht="13.5" x14ac:dyDescent="0.25">
      <c r="A739" s="1">
        <v>1</v>
      </c>
      <c r="B739">
        <v>7</v>
      </c>
      <c r="C739">
        <v>0</v>
      </c>
      <c r="D739">
        <v>11</v>
      </c>
      <c r="E739">
        <v>0</v>
      </c>
      <c r="F739">
        <v>18</v>
      </c>
      <c r="G739">
        <v>3.03</v>
      </c>
      <c r="H739">
        <v>-120</v>
      </c>
      <c r="I739">
        <v>55</v>
      </c>
      <c r="J739">
        <v>2549</v>
      </c>
      <c r="K739">
        <v>3</v>
      </c>
      <c r="L739">
        <v>7</v>
      </c>
      <c r="M739">
        <v>2020</v>
      </c>
      <c r="N739">
        <f t="shared" si="50"/>
        <v>21.209999999999997</v>
      </c>
      <c r="S739">
        <v>1</v>
      </c>
      <c r="T739">
        <f>AVERAGE(B745)</f>
        <v>7.5</v>
      </c>
      <c r="U739">
        <f>SUM(N745)/SUM(B745)</f>
        <v>3.36</v>
      </c>
    </row>
    <row r="740" spans="1:33" ht="13.5" x14ac:dyDescent="0.25">
      <c r="A740" s="1">
        <v>1</v>
      </c>
      <c r="B740">
        <v>7.5</v>
      </c>
      <c r="C740">
        <v>0</v>
      </c>
      <c r="D740">
        <v>13</v>
      </c>
      <c r="E740">
        <v>1</v>
      </c>
      <c r="F740">
        <v>20</v>
      </c>
      <c r="G740">
        <v>3.66</v>
      </c>
      <c r="H740">
        <v>150</v>
      </c>
      <c r="I740">
        <v>45</v>
      </c>
      <c r="J740">
        <v>3205</v>
      </c>
      <c r="K740">
        <v>3</v>
      </c>
      <c r="L740">
        <v>7</v>
      </c>
      <c r="M740">
        <v>2020</v>
      </c>
      <c r="N740">
        <f t="shared" si="50"/>
        <v>27.450000000000003</v>
      </c>
      <c r="S740">
        <v>17</v>
      </c>
      <c r="T740">
        <f>AVERAGE(B734:B744,B746:B751)</f>
        <v>7.0882352941176467</v>
      </c>
      <c r="U740">
        <f>SUM(N734:N744,N746:N751)/SUM(B734:B744,B746:B751)</f>
        <v>3.1281742738589218</v>
      </c>
    </row>
    <row r="741" spans="1:33" ht="13.5" x14ac:dyDescent="0.25">
      <c r="A741" s="1">
        <v>1</v>
      </c>
      <c r="B741">
        <v>7</v>
      </c>
      <c r="C741">
        <v>1</v>
      </c>
      <c r="D741">
        <v>27</v>
      </c>
      <c r="E741">
        <v>1</v>
      </c>
      <c r="F741">
        <v>3</v>
      </c>
      <c r="G741">
        <v>3.31</v>
      </c>
      <c r="H741">
        <v>170</v>
      </c>
      <c r="I741">
        <v>35</v>
      </c>
      <c r="J741">
        <v>3319</v>
      </c>
      <c r="K741">
        <v>3</v>
      </c>
      <c r="L741">
        <v>7</v>
      </c>
      <c r="M741">
        <v>2020</v>
      </c>
      <c r="N741">
        <f t="shared" si="50"/>
        <v>23.17</v>
      </c>
      <c r="O741">
        <v>14.5</v>
      </c>
      <c r="P741">
        <v>18</v>
      </c>
      <c r="Q741">
        <f>AVERAGE(B734:B751)</f>
        <v>7.1111111111111107</v>
      </c>
      <c r="R741">
        <f>SUM(N734:N751)/SUM(B734:B751)</f>
        <v>3.1417578125000003</v>
      </c>
      <c r="S741">
        <v>0</v>
      </c>
      <c r="T741">
        <v>0</v>
      </c>
      <c r="V741">
        <v>0</v>
      </c>
      <c r="W741">
        <v>0</v>
      </c>
      <c r="X741">
        <v>0</v>
      </c>
      <c r="Y741">
        <v>5</v>
      </c>
      <c r="Z741">
        <f>AVERAGE(B734:B738)</f>
        <v>9.1</v>
      </c>
      <c r="AA741">
        <f>SUM(N734:N738)/SUM(B734:B738)</f>
        <v>3.2693406593406591</v>
      </c>
      <c r="AB741">
        <v>6</v>
      </c>
      <c r="AC741">
        <f>AVERAGE(B739:B744)</f>
        <v>6.166666666666667</v>
      </c>
      <c r="AD741">
        <f>SUM(N739:N744)/SUM(B739:B744)</f>
        <v>3.1745945945945948</v>
      </c>
      <c r="AE741">
        <v>7</v>
      </c>
      <c r="AF741">
        <f>AVERAGE(B745:B751)</f>
        <v>6.5</v>
      </c>
      <c r="AG741">
        <f>SUM(N745:N751)/SUM(B745:B751)</f>
        <v>2.9874725274725278</v>
      </c>
    </row>
    <row r="742" spans="1:33" ht="13.5" x14ac:dyDescent="0.25">
      <c r="A742" s="1">
        <v>1</v>
      </c>
      <c r="B742">
        <v>5.5</v>
      </c>
      <c r="C742">
        <v>1</v>
      </c>
      <c r="D742">
        <v>6</v>
      </c>
      <c r="E742">
        <v>0</v>
      </c>
      <c r="F742">
        <v>12</v>
      </c>
      <c r="G742">
        <v>2.46</v>
      </c>
      <c r="H742">
        <v>140</v>
      </c>
      <c r="I742">
        <v>45</v>
      </c>
      <c r="J742">
        <v>3369</v>
      </c>
      <c r="K742">
        <v>3</v>
      </c>
      <c r="L742">
        <v>8</v>
      </c>
      <c r="M742">
        <v>2020</v>
      </c>
      <c r="N742">
        <f t="shared" si="50"/>
        <v>13.53</v>
      </c>
      <c r="S742">
        <v>5</v>
      </c>
      <c r="T742">
        <f>AVERAGE(B737,B738,B739,B744,B748)</f>
        <v>8.3000000000000007</v>
      </c>
      <c r="U742">
        <f>SUM(N737,N738,N739,N744,N748)/SUM(B737,B738,B739,B744,B748)</f>
        <v>3.3173493975903616</v>
      </c>
    </row>
    <row r="743" spans="1:33" ht="13.5" x14ac:dyDescent="0.25">
      <c r="A743" s="1">
        <v>1</v>
      </c>
      <c r="B743">
        <v>5</v>
      </c>
      <c r="C743">
        <v>1</v>
      </c>
      <c r="D743">
        <v>12</v>
      </c>
      <c r="E743">
        <v>1</v>
      </c>
      <c r="F743">
        <v>17</v>
      </c>
      <c r="G743">
        <v>2.99</v>
      </c>
      <c r="H743">
        <v>140</v>
      </c>
      <c r="I743">
        <v>52.5</v>
      </c>
      <c r="J743">
        <v>3037</v>
      </c>
      <c r="K743">
        <v>3</v>
      </c>
      <c r="L743">
        <v>8</v>
      </c>
      <c r="M743">
        <v>2020</v>
      </c>
      <c r="N743">
        <f t="shared" si="50"/>
        <v>14.950000000000001</v>
      </c>
    </row>
    <row r="744" spans="1:33" ht="13.5" x14ac:dyDescent="0.25">
      <c r="A744" s="1">
        <v>1</v>
      </c>
      <c r="B744">
        <v>5</v>
      </c>
      <c r="C744">
        <v>1</v>
      </c>
      <c r="D744">
        <v>27</v>
      </c>
      <c r="E744">
        <v>1</v>
      </c>
      <c r="F744">
        <v>1</v>
      </c>
      <c r="G744">
        <v>3.43</v>
      </c>
      <c r="H744">
        <v>-110</v>
      </c>
      <c r="I744">
        <v>45</v>
      </c>
      <c r="J744">
        <v>2750</v>
      </c>
      <c r="K744">
        <v>3</v>
      </c>
      <c r="L744">
        <v>8</v>
      </c>
      <c r="M744">
        <v>2020</v>
      </c>
      <c r="N744">
        <f t="shared" si="50"/>
        <v>17.150000000000002</v>
      </c>
    </row>
    <row r="745" spans="1:33" ht="13.5" x14ac:dyDescent="0.25">
      <c r="A745" s="1">
        <v>0</v>
      </c>
      <c r="B745">
        <v>7.5</v>
      </c>
      <c r="C745">
        <v>0</v>
      </c>
      <c r="D745">
        <v>29</v>
      </c>
      <c r="E745">
        <v>1</v>
      </c>
      <c r="F745">
        <v>6</v>
      </c>
      <c r="G745">
        <v>3.36</v>
      </c>
      <c r="H745">
        <v>-20</v>
      </c>
      <c r="I745">
        <v>45</v>
      </c>
      <c r="J745">
        <v>2693</v>
      </c>
      <c r="K745">
        <v>4</v>
      </c>
      <c r="L745">
        <v>10</v>
      </c>
      <c r="M745">
        <v>2020</v>
      </c>
      <c r="N745">
        <f t="shared" si="50"/>
        <v>25.2</v>
      </c>
    </row>
    <row r="746" spans="1:33" ht="13.5" x14ac:dyDescent="0.25">
      <c r="A746" s="1">
        <v>1</v>
      </c>
      <c r="B746">
        <v>7</v>
      </c>
      <c r="C746">
        <v>0</v>
      </c>
      <c r="D746">
        <v>7</v>
      </c>
      <c r="E746">
        <v>0</v>
      </c>
      <c r="F746">
        <v>14</v>
      </c>
      <c r="G746">
        <v>3.16</v>
      </c>
      <c r="H746">
        <v>140</v>
      </c>
      <c r="I746">
        <v>45</v>
      </c>
      <c r="J746">
        <v>2688</v>
      </c>
      <c r="K746">
        <v>4</v>
      </c>
      <c r="L746">
        <v>10</v>
      </c>
      <c r="M746">
        <v>2020</v>
      </c>
      <c r="N746">
        <f t="shared" si="50"/>
        <v>22.12</v>
      </c>
    </row>
    <row r="747" spans="1:33" ht="13.5" x14ac:dyDescent="0.25">
      <c r="A747" s="1">
        <v>1</v>
      </c>
      <c r="B747">
        <v>6</v>
      </c>
      <c r="C747">
        <v>0</v>
      </c>
      <c r="D747">
        <v>7</v>
      </c>
      <c r="E747">
        <v>0</v>
      </c>
      <c r="F747">
        <v>13</v>
      </c>
      <c r="G747">
        <v>2.5099999999999998</v>
      </c>
      <c r="H747">
        <v>130</v>
      </c>
      <c r="I747">
        <v>40</v>
      </c>
      <c r="J747">
        <v>2521</v>
      </c>
      <c r="K747">
        <v>4</v>
      </c>
      <c r="L747">
        <v>11</v>
      </c>
      <c r="M747">
        <v>2020</v>
      </c>
      <c r="N747">
        <f t="shared" si="50"/>
        <v>15.059999999999999</v>
      </c>
    </row>
    <row r="748" spans="1:33" ht="13.5" x14ac:dyDescent="0.25">
      <c r="A748" s="1">
        <v>1</v>
      </c>
      <c r="B748">
        <v>10</v>
      </c>
      <c r="C748">
        <v>1</v>
      </c>
      <c r="D748">
        <v>13</v>
      </c>
      <c r="E748">
        <v>1</v>
      </c>
      <c r="F748">
        <v>23</v>
      </c>
      <c r="G748">
        <v>2.37</v>
      </c>
      <c r="H748">
        <v>-110</v>
      </c>
      <c r="I748">
        <v>45</v>
      </c>
      <c r="J748">
        <v>3089</v>
      </c>
      <c r="K748">
        <v>4</v>
      </c>
      <c r="L748">
        <v>11</v>
      </c>
      <c r="M748">
        <v>2020</v>
      </c>
      <c r="N748">
        <f t="shared" si="50"/>
        <v>23.700000000000003</v>
      </c>
    </row>
    <row r="749" spans="1:33" ht="13.5" x14ac:dyDescent="0.25">
      <c r="A749" s="1">
        <v>1</v>
      </c>
      <c r="B749">
        <v>5</v>
      </c>
      <c r="C749">
        <v>1</v>
      </c>
      <c r="D749">
        <v>25</v>
      </c>
      <c r="E749">
        <v>1</v>
      </c>
      <c r="F749">
        <v>30</v>
      </c>
      <c r="G749">
        <v>2.96</v>
      </c>
      <c r="H749">
        <v>180</v>
      </c>
      <c r="I749">
        <v>50</v>
      </c>
      <c r="J749">
        <v>2496</v>
      </c>
      <c r="K749">
        <v>4</v>
      </c>
      <c r="L749">
        <v>11</v>
      </c>
      <c r="M749">
        <v>2020</v>
      </c>
      <c r="N749">
        <f t="shared" si="50"/>
        <v>14.8</v>
      </c>
    </row>
    <row r="750" spans="1:33" ht="13.5" x14ac:dyDescent="0.25">
      <c r="A750" s="1">
        <v>1</v>
      </c>
      <c r="B750">
        <v>5</v>
      </c>
      <c r="C750">
        <v>1</v>
      </c>
      <c r="D750">
        <v>21</v>
      </c>
      <c r="E750">
        <v>1</v>
      </c>
      <c r="F750">
        <v>26</v>
      </c>
      <c r="G750">
        <v>3.34</v>
      </c>
      <c r="H750">
        <v>180</v>
      </c>
      <c r="I750">
        <v>50</v>
      </c>
      <c r="J750">
        <v>2571</v>
      </c>
      <c r="K750">
        <v>4</v>
      </c>
      <c r="L750">
        <v>12</v>
      </c>
      <c r="M750">
        <v>2020</v>
      </c>
      <c r="N750">
        <f t="shared" si="50"/>
        <v>16.7</v>
      </c>
    </row>
    <row r="751" spans="1:33" ht="13.5" x14ac:dyDescent="0.25">
      <c r="A751" s="1">
        <v>1</v>
      </c>
      <c r="B751">
        <v>5</v>
      </c>
      <c r="C751">
        <v>0</v>
      </c>
      <c r="D751">
        <v>26</v>
      </c>
      <c r="E751">
        <v>0</v>
      </c>
      <c r="F751">
        <v>31</v>
      </c>
      <c r="G751">
        <v>3.67</v>
      </c>
      <c r="H751">
        <v>160</v>
      </c>
      <c r="I751">
        <v>45</v>
      </c>
      <c r="J751">
        <v>2746</v>
      </c>
      <c r="K751">
        <v>4</v>
      </c>
      <c r="L751">
        <v>12</v>
      </c>
      <c r="M751">
        <v>2020</v>
      </c>
      <c r="N751">
        <f t="shared" si="50"/>
        <v>18.350000000000001</v>
      </c>
    </row>
    <row r="752" spans="1:33" ht="13.5" x14ac:dyDescent="0.25">
      <c r="A752" s="1"/>
    </row>
    <row r="753" spans="1:33" ht="13.5" x14ac:dyDescent="0.25">
      <c r="A753" s="1">
        <v>1</v>
      </c>
      <c r="B753">
        <v>14.5</v>
      </c>
      <c r="C753">
        <v>0</v>
      </c>
      <c r="D753">
        <v>15</v>
      </c>
      <c r="E753">
        <v>1</v>
      </c>
      <c r="F753">
        <v>29</v>
      </c>
      <c r="G753">
        <v>3.53</v>
      </c>
      <c r="H753">
        <v>180</v>
      </c>
      <c r="I753">
        <v>45</v>
      </c>
      <c r="J753">
        <v>2639</v>
      </c>
      <c r="K753">
        <v>1</v>
      </c>
      <c r="L753">
        <v>1</v>
      </c>
      <c r="M753">
        <v>2021</v>
      </c>
      <c r="N753">
        <f t="shared" si="50"/>
        <v>51.184999999999995</v>
      </c>
    </row>
    <row r="754" spans="1:33" ht="13.5" x14ac:dyDescent="0.25">
      <c r="A754" s="1">
        <v>1</v>
      </c>
      <c r="B754">
        <v>10</v>
      </c>
      <c r="C754">
        <v>1</v>
      </c>
      <c r="D754">
        <v>30</v>
      </c>
      <c r="E754">
        <v>1</v>
      </c>
      <c r="F754">
        <v>9</v>
      </c>
      <c r="G754">
        <v>2.42</v>
      </c>
      <c r="H754">
        <v>170</v>
      </c>
      <c r="I754">
        <v>40</v>
      </c>
      <c r="J754">
        <v>2575</v>
      </c>
      <c r="K754">
        <v>1</v>
      </c>
      <c r="L754">
        <v>2</v>
      </c>
      <c r="M754">
        <v>2021</v>
      </c>
      <c r="N754">
        <f t="shared" si="50"/>
        <v>24.2</v>
      </c>
    </row>
    <row r="755" spans="1:33" ht="13.5" x14ac:dyDescent="0.25">
      <c r="A755" s="1">
        <v>1</v>
      </c>
      <c r="B755">
        <v>21.5</v>
      </c>
      <c r="C755">
        <v>1</v>
      </c>
      <c r="D755">
        <v>17</v>
      </c>
      <c r="E755">
        <v>0</v>
      </c>
      <c r="F755">
        <v>11</v>
      </c>
      <c r="G755">
        <v>2.61</v>
      </c>
      <c r="H755">
        <v>160</v>
      </c>
      <c r="I755">
        <v>45</v>
      </c>
      <c r="J755">
        <v>3574</v>
      </c>
      <c r="K755">
        <v>1</v>
      </c>
      <c r="L755">
        <v>2</v>
      </c>
      <c r="M755">
        <v>2021</v>
      </c>
      <c r="N755">
        <f t="shared" si="50"/>
        <v>56.114999999999995</v>
      </c>
    </row>
    <row r="756" spans="1:33" ht="13.5" x14ac:dyDescent="0.25">
      <c r="A756" s="1">
        <v>1</v>
      </c>
      <c r="B756">
        <v>7.5</v>
      </c>
      <c r="C756">
        <v>0</v>
      </c>
      <c r="D756">
        <v>21</v>
      </c>
      <c r="E756">
        <v>1</v>
      </c>
      <c r="F756">
        <v>28</v>
      </c>
      <c r="G756">
        <v>2.36</v>
      </c>
      <c r="H756">
        <v>150</v>
      </c>
      <c r="I756">
        <v>45</v>
      </c>
      <c r="J756">
        <v>3003</v>
      </c>
      <c r="K756">
        <v>1</v>
      </c>
      <c r="L756">
        <v>3</v>
      </c>
      <c r="M756">
        <v>2021</v>
      </c>
      <c r="N756">
        <f t="shared" si="50"/>
        <v>17.7</v>
      </c>
    </row>
    <row r="757" spans="1:33" ht="13.5" x14ac:dyDescent="0.25">
      <c r="A757" s="1">
        <v>0</v>
      </c>
      <c r="B757">
        <v>6</v>
      </c>
      <c r="C757">
        <v>0</v>
      </c>
      <c r="D757">
        <v>24</v>
      </c>
      <c r="E757">
        <v>0</v>
      </c>
      <c r="F757">
        <v>30</v>
      </c>
      <c r="G757">
        <v>2.31</v>
      </c>
      <c r="H757">
        <v>20</v>
      </c>
      <c r="I757">
        <v>40</v>
      </c>
      <c r="J757">
        <v>3980</v>
      </c>
      <c r="K757">
        <v>1</v>
      </c>
      <c r="L757">
        <v>3</v>
      </c>
      <c r="M757">
        <v>2021</v>
      </c>
      <c r="N757">
        <f t="shared" si="50"/>
        <v>13.86</v>
      </c>
    </row>
    <row r="758" spans="1:33" ht="13.5" x14ac:dyDescent="0.25">
      <c r="A758" s="1">
        <v>1</v>
      </c>
      <c r="B758">
        <v>14</v>
      </c>
      <c r="C758">
        <v>0</v>
      </c>
      <c r="D758">
        <v>24</v>
      </c>
      <c r="E758">
        <v>0</v>
      </c>
      <c r="F758">
        <v>8</v>
      </c>
      <c r="G758">
        <v>3.11</v>
      </c>
      <c r="H758">
        <v>-160</v>
      </c>
      <c r="I758">
        <v>50</v>
      </c>
      <c r="J758">
        <v>2957</v>
      </c>
      <c r="K758">
        <v>2</v>
      </c>
      <c r="L758">
        <v>4</v>
      </c>
      <c r="M758">
        <v>2021</v>
      </c>
      <c r="N758">
        <f t="shared" si="50"/>
        <v>43.54</v>
      </c>
    </row>
    <row r="759" spans="1:33" ht="13.5" x14ac:dyDescent="0.25">
      <c r="A759" s="1">
        <v>0</v>
      </c>
      <c r="B759">
        <v>11.5</v>
      </c>
      <c r="C759">
        <v>0</v>
      </c>
      <c r="D759">
        <v>11</v>
      </c>
      <c r="E759">
        <v>1</v>
      </c>
      <c r="F759">
        <v>22</v>
      </c>
      <c r="G759">
        <v>3.39</v>
      </c>
      <c r="H759">
        <v>-20</v>
      </c>
      <c r="I759">
        <v>45</v>
      </c>
      <c r="J759">
        <v>3428</v>
      </c>
      <c r="K759">
        <v>2</v>
      </c>
      <c r="L759">
        <v>5</v>
      </c>
      <c r="M759">
        <v>2021</v>
      </c>
      <c r="N759">
        <f t="shared" si="50"/>
        <v>38.984999999999999</v>
      </c>
    </row>
    <row r="760" spans="1:33" ht="13.5" x14ac:dyDescent="0.25">
      <c r="A760" s="1">
        <v>1</v>
      </c>
      <c r="B760">
        <v>8</v>
      </c>
      <c r="C760">
        <v>0</v>
      </c>
      <c r="D760">
        <v>20</v>
      </c>
      <c r="E760">
        <v>0</v>
      </c>
      <c r="F760">
        <v>28</v>
      </c>
      <c r="G760">
        <v>2.6</v>
      </c>
      <c r="H760">
        <v>-130</v>
      </c>
      <c r="I760">
        <v>55</v>
      </c>
      <c r="J760">
        <v>3317</v>
      </c>
      <c r="K760">
        <v>2</v>
      </c>
      <c r="L760">
        <v>5</v>
      </c>
      <c r="M760">
        <v>2021</v>
      </c>
      <c r="N760">
        <f t="shared" si="50"/>
        <v>20.8</v>
      </c>
    </row>
    <row r="761" spans="1:33" ht="13.5" x14ac:dyDescent="0.25">
      <c r="A761" s="1">
        <v>1</v>
      </c>
      <c r="B761">
        <v>7</v>
      </c>
      <c r="C761">
        <v>0</v>
      </c>
      <c r="D761">
        <v>23</v>
      </c>
      <c r="E761">
        <v>0</v>
      </c>
      <c r="F761">
        <v>30</v>
      </c>
      <c r="G761">
        <v>3.28</v>
      </c>
      <c r="H761">
        <v>160</v>
      </c>
      <c r="I761">
        <v>40</v>
      </c>
      <c r="J761">
        <v>4497</v>
      </c>
      <c r="K761">
        <v>2</v>
      </c>
      <c r="L761">
        <v>5</v>
      </c>
      <c r="M761">
        <v>2021</v>
      </c>
      <c r="N761">
        <f t="shared" si="50"/>
        <v>22.959999999999997</v>
      </c>
    </row>
    <row r="762" spans="1:33" ht="13.5" x14ac:dyDescent="0.25">
      <c r="A762" s="1">
        <v>1</v>
      </c>
      <c r="B762">
        <v>7</v>
      </c>
      <c r="C762">
        <v>0</v>
      </c>
      <c r="D762">
        <v>3</v>
      </c>
      <c r="E762">
        <v>0</v>
      </c>
      <c r="F762">
        <v>10</v>
      </c>
      <c r="G762">
        <v>2.63</v>
      </c>
      <c r="H762">
        <v>180</v>
      </c>
      <c r="I762">
        <v>40</v>
      </c>
      <c r="J762">
        <v>3969</v>
      </c>
      <c r="K762">
        <v>2</v>
      </c>
      <c r="L762">
        <v>6</v>
      </c>
      <c r="M762">
        <v>2021</v>
      </c>
      <c r="N762">
        <f t="shared" si="50"/>
        <v>18.41</v>
      </c>
    </row>
    <row r="763" spans="1:33" ht="13.5" x14ac:dyDescent="0.25">
      <c r="A763" s="1">
        <v>0</v>
      </c>
      <c r="B763">
        <v>5.5</v>
      </c>
      <c r="C763">
        <v>0</v>
      </c>
      <c r="D763">
        <v>9</v>
      </c>
      <c r="E763">
        <v>1</v>
      </c>
      <c r="F763">
        <v>14</v>
      </c>
      <c r="G763">
        <v>2.2000000000000002</v>
      </c>
      <c r="H763">
        <v>-50</v>
      </c>
      <c r="I763">
        <v>35</v>
      </c>
      <c r="J763">
        <v>3437</v>
      </c>
      <c r="K763">
        <v>2</v>
      </c>
      <c r="L763">
        <v>6</v>
      </c>
      <c r="M763">
        <v>2021</v>
      </c>
      <c r="N763">
        <f t="shared" si="50"/>
        <v>12.100000000000001</v>
      </c>
    </row>
    <row r="764" spans="1:33" ht="13.5" x14ac:dyDescent="0.25">
      <c r="A764" s="1">
        <v>1</v>
      </c>
      <c r="B764">
        <v>5</v>
      </c>
      <c r="C764">
        <v>0</v>
      </c>
      <c r="D764">
        <v>14</v>
      </c>
      <c r="E764">
        <v>0</v>
      </c>
      <c r="F764">
        <v>19</v>
      </c>
      <c r="G764">
        <v>2.38</v>
      </c>
      <c r="H764">
        <v>-100</v>
      </c>
      <c r="I764">
        <v>40</v>
      </c>
      <c r="J764">
        <v>4480</v>
      </c>
      <c r="K764">
        <v>2</v>
      </c>
      <c r="L764">
        <v>6</v>
      </c>
      <c r="M764">
        <v>2021</v>
      </c>
      <c r="N764">
        <f t="shared" si="50"/>
        <v>11.899999999999999</v>
      </c>
    </row>
    <row r="765" spans="1:33" ht="13.5" x14ac:dyDescent="0.25">
      <c r="A765" s="1">
        <v>2</v>
      </c>
      <c r="B765">
        <v>5.5</v>
      </c>
      <c r="C765">
        <v>1</v>
      </c>
      <c r="D765">
        <v>16</v>
      </c>
      <c r="E765">
        <v>0</v>
      </c>
      <c r="F765">
        <v>22</v>
      </c>
      <c r="G765">
        <v>1.92</v>
      </c>
      <c r="H765">
        <v>100</v>
      </c>
      <c r="I765">
        <v>32.5</v>
      </c>
      <c r="J765">
        <v>3156</v>
      </c>
      <c r="K765">
        <v>2</v>
      </c>
      <c r="L765">
        <v>6</v>
      </c>
      <c r="M765">
        <v>2021</v>
      </c>
      <c r="N765">
        <f t="shared" si="50"/>
        <v>10.559999999999999</v>
      </c>
      <c r="S765">
        <v>5</v>
      </c>
      <c r="T765">
        <f>AVERAGE(B757,B759,B763,B773,B775)</f>
        <v>7.1</v>
      </c>
      <c r="U765">
        <f>SUM(N757,N759,N763,N773,N775)/SUM(B757,B759,B763,B773,B775)</f>
        <v>2.6519718309859153</v>
      </c>
    </row>
    <row r="766" spans="1:33" ht="13.5" x14ac:dyDescent="0.25">
      <c r="A766" s="1">
        <v>1</v>
      </c>
      <c r="B766">
        <v>9</v>
      </c>
      <c r="C766">
        <v>0</v>
      </c>
      <c r="D766">
        <v>28</v>
      </c>
      <c r="E766">
        <v>0</v>
      </c>
      <c r="F766">
        <v>7</v>
      </c>
      <c r="G766">
        <v>2.87</v>
      </c>
      <c r="H766">
        <v>140</v>
      </c>
      <c r="I766">
        <v>37.5</v>
      </c>
      <c r="J766">
        <v>3561</v>
      </c>
      <c r="K766">
        <v>3</v>
      </c>
      <c r="L766">
        <v>7</v>
      </c>
      <c r="M766">
        <v>2021</v>
      </c>
      <c r="N766">
        <f t="shared" si="50"/>
        <v>25.830000000000002</v>
      </c>
      <c r="S766">
        <v>16</v>
      </c>
      <c r="T766">
        <f>AVERAGE(B753:B756,B758,B760:B762,B764,B766,B768:B770,B772,B776,B777)</f>
        <v>9.03125</v>
      </c>
      <c r="U766">
        <f>SUM(N753:N756,N758,N760:N762,N764,N766,N768:N770,N772,N776,N777)/SUM(B753:B756,B758,B760:B762,B764,B766,B768:B770,B772,B776,B777)</f>
        <v>2.8112110726643595</v>
      </c>
    </row>
    <row r="767" spans="1:33" ht="13.5" x14ac:dyDescent="0.25">
      <c r="A767" s="1">
        <v>2</v>
      </c>
      <c r="B767">
        <v>5</v>
      </c>
      <c r="C767">
        <v>0</v>
      </c>
      <c r="D767">
        <v>5</v>
      </c>
      <c r="E767">
        <v>0</v>
      </c>
      <c r="F767">
        <v>10</v>
      </c>
      <c r="G767">
        <v>3.22</v>
      </c>
      <c r="H767">
        <v>110</v>
      </c>
      <c r="I767">
        <v>55</v>
      </c>
      <c r="J767">
        <v>3326</v>
      </c>
      <c r="K767">
        <v>3</v>
      </c>
      <c r="L767">
        <v>7</v>
      </c>
      <c r="M767">
        <v>2021</v>
      </c>
      <c r="N767">
        <f t="shared" si="50"/>
        <v>16.100000000000001</v>
      </c>
      <c r="O767">
        <v>24</v>
      </c>
      <c r="P767">
        <v>25</v>
      </c>
      <c r="Q767">
        <f>AVERAGE(B753:B777)</f>
        <v>8.44</v>
      </c>
      <c r="R767">
        <f>SUM(N753:N777)/SUM(B753:B777)</f>
        <v>2.7565165876777251</v>
      </c>
      <c r="S767">
        <v>4</v>
      </c>
      <c r="T767">
        <f>AVERAGE(B765,B767,B771,B774)</f>
        <v>7.75</v>
      </c>
      <c r="U767">
        <f>SUM(N765,N767,N771,N774)/SUM(B765,B767,B771,B774)</f>
        <v>2.621290322580645</v>
      </c>
      <c r="V767">
        <v>5</v>
      </c>
      <c r="W767">
        <f>AVERAGE(B753:B757)</f>
        <v>11.9</v>
      </c>
      <c r="X767">
        <f>SUM(N753:N757)/SUM(B753:B757)</f>
        <v>2.7405042016806722</v>
      </c>
      <c r="Y767">
        <v>8</v>
      </c>
      <c r="Z767">
        <f>AVERAGE(B758:B765)</f>
        <v>7.9375</v>
      </c>
      <c r="AA767">
        <f>SUM(N758:N765)/SUM(B758:B765)</f>
        <v>2.8229133858267716</v>
      </c>
      <c r="AB767">
        <v>8</v>
      </c>
      <c r="AC767">
        <f>AVERAGE(B766:B773)</f>
        <v>7.875</v>
      </c>
      <c r="AD767">
        <f>SUM(N766:N773)/SUM(B766:B773)</f>
        <v>2.6517460317460317</v>
      </c>
      <c r="AE767">
        <v>4</v>
      </c>
      <c r="AF767">
        <f>AVERAGE(B774:B777)</f>
        <v>6.25</v>
      </c>
      <c r="AG767">
        <f>SUM(N774:N777)/SUM(B774:B777)</f>
        <v>2.89</v>
      </c>
    </row>
    <row r="768" spans="1:33" ht="13.5" x14ac:dyDescent="0.25">
      <c r="A768" s="1">
        <v>1</v>
      </c>
      <c r="B768">
        <v>10.5</v>
      </c>
      <c r="C768">
        <v>1</v>
      </c>
      <c r="D768">
        <v>23</v>
      </c>
      <c r="E768">
        <v>0</v>
      </c>
      <c r="F768">
        <v>3</v>
      </c>
      <c r="G768">
        <v>3.27</v>
      </c>
      <c r="H768">
        <v>170</v>
      </c>
      <c r="I768">
        <v>40</v>
      </c>
      <c r="J768">
        <v>3242</v>
      </c>
      <c r="K768">
        <v>3</v>
      </c>
      <c r="L768">
        <v>7</v>
      </c>
      <c r="M768">
        <v>2021</v>
      </c>
      <c r="N768">
        <f t="shared" si="50"/>
        <v>34.335000000000001</v>
      </c>
      <c r="S768">
        <v>4</v>
      </c>
      <c r="T768">
        <f>AVERAGE(B758,B760,B764,B772)</f>
        <v>8.125</v>
      </c>
      <c r="U768">
        <f>SUM(N758,N760,N764,N772)/SUM(B758,B760,B764,B772)</f>
        <v>2.7807692307692311</v>
      </c>
    </row>
    <row r="769" spans="1:14" ht="13.5" x14ac:dyDescent="0.25">
      <c r="A769" s="1">
        <v>1</v>
      </c>
      <c r="B769">
        <v>8</v>
      </c>
      <c r="C769">
        <v>1</v>
      </c>
      <c r="D769">
        <v>6</v>
      </c>
      <c r="E769">
        <v>1</v>
      </c>
      <c r="F769">
        <v>14</v>
      </c>
      <c r="G769">
        <v>2.68</v>
      </c>
      <c r="H769">
        <v>180</v>
      </c>
      <c r="I769">
        <v>60</v>
      </c>
      <c r="J769">
        <v>2370</v>
      </c>
      <c r="K769">
        <v>3</v>
      </c>
      <c r="L769">
        <v>8</v>
      </c>
      <c r="M769">
        <v>2021</v>
      </c>
      <c r="N769">
        <f t="shared" si="50"/>
        <v>21.44</v>
      </c>
    </row>
    <row r="770" spans="1:14" ht="13.5" x14ac:dyDescent="0.25">
      <c r="A770" s="1">
        <v>1</v>
      </c>
      <c r="B770">
        <v>7</v>
      </c>
      <c r="C770">
        <v>0</v>
      </c>
      <c r="D770">
        <v>21</v>
      </c>
      <c r="E770">
        <v>0</v>
      </c>
      <c r="F770">
        <v>28</v>
      </c>
      <c r="G770">
        <v>1.81</v>
      </c>
      <c r="H770">
        <v>170</v>
      </c>
      <c r="I770">
        <v>37.5</v>
      </c>
      <c r="J770">
        <v>3813</v>
      </c>
      <c r="K770">
        <v>3</v>
      </c>
      <c r="L770">
        <v>8</v>
      </c>
      <c r="M770">
        <v>2021</v>
      </c>
      <c r="N770">
        <f t="shared" si="50"/>
        <v>12.67</v>
      </c>
    </row>
    <row r="771" spans="1:14" ht="13.5" x14ac:dyDescent="0.25">
      <c r="A771" s="1">
        <v>2</v>
      </c>
      <c r="B771">
        <v>13</v>
      </c>
      <c r="C771">
        <v>0</v>
      </c>
      <c r="D771">
        <v>24</v>
      </c>
      <c r="E771">
        <v>0</v>
      </c>
      <c r="F771">
        <v>6</v>
      </c>
      <c r="G771">
        <v>2.25</v>
      </c>
      <c r="H771">
        <v>120</v>
      </c>
      <c r="I771">
        <v>40</v>
      </c>
      <c r="J771">
        <v>3409</v>
      </c>
      <c r="K771">
        <v>3</v>
      </c>
      <c r="L771">
        <v>8</v>
      </c>
      <c r="M771">
        <v>2021</v>
      </c>
      <c r="N771">
        <f t="shared" si="50"/>
        <v>29.25</v>
      </c>
    </row>
    <row r="772" spans="1:14" ht="13.5" x14ac:dyDescent="0.25">
      <c r="A772" s="1">
        <v>1</v>
      </c>
      <c r="B772">
        <v>5.5</v>
      </c>
      <c r="C772">
        <v>0</v>
      </c>
      <c r="D772">
        <v>7</v>
      </c>
      <c r="E772">
        <v>1</v>
      </c>
      <c r="F772">
        <v>12</v>
      </c>
      <c r="G772">
        <v>2.57</v>
      </c>
      <c r="H772">
        <v>-160</v>
      </c>
      <c r="I772">
        <v>40</v>
      </c>
      <c r="J772">
        <v>3690</v>
      </c>
      <c r="K772">
        <v>3</v>
      </c>
      <c r="L772">
        <v>9</v>
      </c>
      <c r="M772">
        <v>2021</v>
      </c>
      <c r="N772">
        <f t="shared" si="50"/>
        <v>14.135</v>
      </c>
    </row>
    <row r="773" spans="1:14" ht="13.5" x14ac:dyDescent="0.25">
      <c r="A773" s="1">
        <v>0</v>
      </c>
      <c r="B773">
        <v>5</v>
      </c>
      <c r="C773">
        <v>0</v>
      </c>
      <c r="D773">
        <v>13</v>
      </c>
      <c r="E773">
        <v>0</v>
      </c>
      <c r="F773">
        <v>18</v>
      </c>
      <c r="G773">
        <v>2.66</v>
      </c>
      <c r="H773">
        <v>-30</v>
      </c>
      <c r="I773">
        <v>45</v>
      </c>
      <c r="J773">
        <v>4546</v>
      </c>
      <c r="K773">
        <v>3</v>
      </c>
      <c r="L773">
        <v>9</v>
      </c>
      <c r="M773">
        <v>2021</v>
      </c>
      <c r="N773">
        <f t="shared" si="50"/>
        <v>13.3</v>
      </c>
    </row>
    <row r="774" spans="1:14" ht="13.5" x14ac:dyDescent="0.25">
      <c r="A774" s="1">
        <v>2</v>
      </c>
      <c r="B774">
        <v>7.5</v>
      </c>
      <c r="C774">
        <v>0</v>
      </c>
      <c r="D774">
        <v>28</v>
      </c>
      <c r="E774">
        <v>1</v>
      </c>
      <c r="F774">
        <v>5</v>
      </c>
      <c r="G774">
        <v>3.38</v>
      </c>
      <c r="H774">
        <v>110</v>
      </c>
      <c r="I774">
        <v>45</v>
      </c>
      <c r="J774">
        <v>2887</v>
      </c>
      <c r="K774">
        <v>4</v>
      </c>
      <c r="L774">
        <v>10</v>
      </c>
      <c r="M774">
        <v>2021</v>
      </c>
      <c r="N774">
        <f t="shared" si="50"/>
        <v>25.349999999999998</v>
      </c>
    </row>
    <row r="775" spans="1:14" ht="13.5" x14ac:dyDescent="0.25">
      <c r="A775" s="1">
        <v>0</v>
      </c>
      <c r="B775">
        <v>7.5</v>
      </c>
      <c r="C775">
        <v>0</v>
      </c>
      <c r="D775">
        <v>12</v>
      </c>
      <c r="E775">
        <v>1</v>
      </c>
      <c r="F775">
        <v>19</v>
      </c>
      <c r="G775">
        <v>2.12</v>
      </c>
      <c r="H775">
        <v>-40</v>
      </c>
      <c r="I775">
        <v>35</v>
      </c>
      <c r="J775">
        <v>3751</v>
      </c>
      <c r="K775">
        <v>4</v>
      </c>
      <c r="L775">
        <v>10</v>
      </c>
      <c r="M775">
        <v>2021</v>
      </c>
      <c r="N775">
        <f t="shared" si="50"/>
        <v>15.9</v>
      </c>
    </row>
    <row r="776" spans="1:14" ht="13.5" x14ac:dyDescent="0.25">
      <c r="A776" s="1">
        <v>1</v>
      </c>
      <c r="B776">
        <v>5</v>
      </c>
      <c r="C776">
        <v>1</v>
      </c>
      <c r="D776">
        <v>20</v>
      </c>
      <c r="E776">
        <v>1</v>
      </c>
      <c r="F776">
        <v>25</v>
      </c>
      <c r="G776">
        <v>3.03</v>
      </c>
      <c r="H776">
        <v>150</v>
      </c>
      <c r="I776">
        <v>35</v>
      </c>
      <c r="J776">
        <v>3233</v>
      </c>
      <c r="K776">
        <v>4</v>
      </c>
      <c r="L776">
        <v>10</v>
      </c>
      <c r="M776">
        <v>2021</v>
      </c>
      <c r="N776">
        <f t="shared" si="50"/>
        <v>15.149999999999999</v>
      </c>
    </row>
    <row r="777" spans="1:14" ht="13.5" x14ac:dyDescent="0.25">
      <c r="A777" s="1">
        <v>1</v>
      </c>
      <c r="B777">
        <v>5</v>
      </c>
      <c r="C777">
        <v>0</v>
      </c>
      <c r="D777">
        <v>2</v>
      </c>
      <c r="E777">
        <v>0</v>
      </c>
      <c r="F777">
        <v>7</v>
      </c>
      <c r="G777">
        <v>3.17</v>
      </c>
      <c r="H777">
        <v>150</v>
      </c>
      <c r="I777">
        <v>35</v>
      </c>
      <c r="J777">
        <v>3871</v>
      </c>
      <c r="K777">
        <v>4</v>
      </c>
      <c r="L777">
        <v>11</v>
      </c>
      <c r="M777">
        <v>2021</v>
      </c>
      <c r="N777">
        <f t="shared" si="50"/>
        <v>15.85</v>
      </c>
    </row>
    <row r="778" spans="1:14" ht="13.5" x14ac:dyDescent="0.25">
      <c r="A778" s="1"/>
    </row>
    <row r="779" spans="1:14" ht="13.5" x14ac:dyDescent="0.25">
      <c r="A779" s="1">
        <v>1</v>
      </c>
      <c r="B779">
        <v>5.5</v>
      </c>
      <c r="C779">
        <v>0</v>
      </c>
      <c r="D779">
        <v>7</v>
      </c>
      <c r="E779">
        <v>1</v>
      </c>
      <c r="F779">
        <v>12</v>
      </c>
      <c r="G779">
        <v>1.66</v>
      </c>
      <c r="H779">
        <v>170</v>
      </c>
      <c r="I779">
        <v>35</v>
      </c>
      <c r="J779">
        <v>3034</v>
      </c>
      <c r="K779">
        <v>1</v>
      </c>
      <c r="L779">
        <v>3</v>
      </c>
      <c r="M779">
        <v>2022</v>
      </c>
      <c r="N779">
        <f t="shared" si="50"/>
        <v>9.129999999999999</v>
      </c>
    </row>
    <row r="780" spans="1:14" ht="13.5" x14ac:dyDescent="0.25">
      <c r="A780" s="1">
        <v>1</v>
      </c>
      <c r="B780">
        <v>5.5</v>
      </c>
      <c r="C780">
        <v>1</v>
      </c>
      <c r="D780">
        <v>19</v>
      </c>
      <c r="E780">
        <v>0</v>
      </c>
      <c r="F780">
        <v>25</v>
      </c>
      <c r="G780">
        <v>2.2400000000000002</v>
      </c>
      <c r="H780">
        <v>160</v>
      </c>
      <c r="I780">
        <v>50</v>
      </c>
      <c r="J780">
        <v>2655</v>
      </c>
      <c r="K780">
        <v>1</v>
      </c>
      <c r="L780">
        <v>3</v>
      </c>
      <c r="M780">
        <v>2022</v>
      </c>
      <c r="N780">
        <f t="shared" si="50"/>
        <v>12.32</v>
      </c>
    </row>
    <row r="781" spans="1:14" ht="13.5" x14ac:dyDescent="0.25">
      <c r="A781" s="1">
        <v>1</v>
      </c>
      <c r="B781">
        <v>6.5</v>
      </c>
      <c r="C781">
        <v>0</v>
      </c>
      <c r="D781">
        <v>30</v>
      </c>
      <c r="E781">
        <v>1</v>
      </c>
      <c r="F781">
        <v>6</v>
      </c>
      <c r="G781">
        <v>2.5</v>
      </c>
      <c r="H781">
        <v>-170</v>
      </c>
      <c r="I781">
        <v>42.5</v>
      </c>
      <c r="J781">
        <v>3810</v>
      </c>
      <c r="K781">
        <v>2</v>
      </c>
      <c r="L781">
        <v>5</v>
      </c>
      <c r="M781">
        <v>2022</v>
      </c>
      <c r="N781">
        <f t="shared" si="50"/>
        <v>16.25</v>
      </c>
    </row>
    <row r="782" spans="1:14" ht="13.5" x14ac:dyDescent="0.25">
      <c r="A782" s="1">
        <v>1</v>
      </c>
      <c r="B782">
        <v>9</v>
      </c>
      <c r="C782">
        <v>1</v>
      </c>
      <c r="D782">
        <v>15</v>
      </c>
      <c r="E782">
        <v>1</v>
      </c>
      <c r="F782">
        <v>24</v>
      </c>
      <c r="G782">
        <v>3.19</v>
      </c>
      <c r="H782">
        <v>-70</v>
      </c>
      <c r="I782">
        <v>45</v>
      </c>
      <c r="J782">
        <v>3323</v>
      </c>
      <c r="K782">
        <v>2</v>
      </c>
      <c r="L782">
        <v>5</v>
      </c>
      <c r="M782">
        <v>2022</v>
      </c>
      <c r="N782">
        <f t="shared" si="50"/>
        <v>28.71</v>
      </c>
    </row>
    <row r="783" spans="1:14" ht="13.5" x14ac:dyDescent="0.25">
      <c r="A783" s="1">
        <v>2</v>
      </c>
      <c r="B783">
        <v>16.5</v>
      </c>
      <c r="C783">
        <v>1</v>
      </c>
      <c r="D783">
        <v>17</v>
      </c>
      <c r="E783">
        <v>0</v>
      </c>
      <c r="F783">
        <v>3</v>
      </c>
      <c r="G783">
        <v>3.12</v>
      </c>
      <c r="H783">
        <v>110</v>
      </c>
      <c r="I783">
        <v>42.5</v>
      </c>
      <c r="J783">
        <v>3309</v>
      </c>
      <c r="K783">
        <v>2</v>
      </c>
      <c r="L783">
        <v>5</v>
      </c>
      <c r="M783">
        <v>2022</v>
      </c>
      <c r="N783">
        <f t="shared" si="50"/>
        <v>51.480000000000004</v>
      </c>
    </row>
    <row r="784" spans="1:14" ht="13.5" x14ac:dyDescent="0.25">
      <c r="A784" s="1">
        <v>1</v>
      </c>
      <c r="B784">
        <v>9</v>
      </c>
      <c r="C784">
        <v>1</v>
      </c>
      <c r="D784">
        <v>21</v>
      </c>
      <c r="E784">
        <v>1</v>
      </c>
      <c r="F784">
        <v>30</v>
      </c>
      <c r="G784">
        <v>4.7699999999999996</v>
      </c>
      <c r="H784">
        <v>-130</v>
      </c>
      <c r="I784">
        <v>50</v>
      </c>
      <c r="J784">
        <v>3704</v>
      </c>
      <c r="K784">
        <v>2</v>
      </c>
      <c r="L784">
        <v>5</v>
      </c>
      <c r="M784">
        <v>2022</v>
      </c>
      <c r="N784">
        <f t="shared" si="50"/>
        <v>42.929999999999993</v>
      </c>
    </row>
    <row r="785" spans="1:33" ht="13.5" x14ac:dyDescent="0.25">
      <c r="A785" s="1">
        <v>2</v>
      </c>
      <c r="B785">
        <v>11</v>
      </c>
      <c r="C785">
        <v>1</v>
      </c>
      <c r="D785">
        <v>1</v>
      </c>
      <c r="E785">
        <v>1</v>
      </c>
      <c r="F785">
        <v>12</v>
      </c>
      <c r="G785">
        <v>2.97</v>
      </c>
      <c r="H785">
        <v>90</v>
      </c>
      <c r="I785">
        <v>40</v>
      </c>
      <c r="J785">
        <v>3994</v>
      </c>
      <c r="K785">
        <v>2</v>
      </c>
      <c r="L785">
        <v>6</v>
      </c>
      <c r="M785">
        <v>2022</v>
      </c>
      <c r="N785">
        <f t="shared" si="50"/>
        <v>32.67</v>
      </c>
    </row>
    <row r="786" spans="1:33" ht="13.5" x14ac:dyDescent="0.25">
      <c r="A786" s="1">
        <v>1</v>
      </c>
      <c r="B786">
        <v>8</v>
      </c>
      <c r="C786">
        <v>1</v>
      </c>
      <c r="D786">
        <v>4</v>
      </c>
      <c r="E786">
        <v>1</v>
      </c>
      <c r="F786">
        <v>12</v>
      </c>
      <c r="G786">
        <v>2.54</v>
      </c>
      <c r="H786">
        <v>170</v>
      </c>
      <c r="I786">
        <v>40</v>
      </c>
      <c r="J786">
        <v>3194</v>
      </c>
      <c r="K786">
        <v>2</v>
      </c>
      <c r="L786">
        <v>6</v>
      </c>
      <c r="M786">
        <v>2022</v>
      </c>
      <c r="N786">
        <f t="shared" si="50"/>
        <v>20.32</v>
      </c>
    </row>
    <row r="787" spans="1:33" ht="13.5" x14ac:dyDescent="0.25">
      <c r="A787" s="1">
        <v>1</v>
      </c>
      <c r="B787">
        <v>8</v>
      </c>
      <c r="C787">
        <v>0</v>
      </c>
      <c r="D787">
        <v>16</v>
      </c>
      <c r="E787">
        <v>0</v>
      </c>
      <c r="F787">
        <v>24</v>
      </c>
      <c r="G787">
        <v>4.34</v>
      </c>
      <c r="H787">
        <v>-110</v>
      </c>
      <c r="I787">
        <v>50</v>
      </c>
      <c r="J787">
        <v>3257</v>
      </c>
      <c r="K787">
        <v>2</v>
      </c>
      <c r="L787">
        <v>6</v>
      </c>
      <c r="M787">
        <v>2022</v>
      </c>
      <c r="N787">
        <f t="shared" si="50"/>
        <v>34.72</v>
      </c>
    </row>
    <row r="788" spans="1:33" ht="13.5" x14ac:dyDescent="0.25">
      <c r="A788" s="1">
        <v>1</v>
      </c>
      <c r="B788">
        <v>6</v>
      </c>
      <c r="C788">
        <v>0</v>
      </c>
      <c r="D788">
        <v>18</v>
      </c>
      <c r="E788">
        <v>0</v>
      </c>
      <c r="F788">
        <v>24</v>
      </c>
      <c r="G788">
        <v>3.51</v>
      </c>
      <c r="H788">
        <v>150</v>
      </c>
      <c r="I788">
        <v>50</v>
      </c>
      <c r="J788">
        <v>2970</v>
      </c>
      <c r="K788">
        <v>2</v>
      </c>
      <c r="L788">
        <v>6</v>
      </c>
      <c r="M788">
        <v>2022</v>
      </c>
      <c r="N788">
        <f t="shared" si="50"/>
        <v>21.06</v>
      </c>
    </row>
    <row r="789" spans="1:33" ht="13.5" x14ac:dyDescent="0.25">
      <c r="A789" s="1">
        <v>0</v>
      </c>
      <c r="B789">
        <v>5</v>
      </c>
      <c r="C789">
        <v>1</v>
      </c>
      <c r="D789">
        <v>11</v>
      </c>
      <c r="E789">
        <v>1</v>
      </c>
      <c r="F789">
        <v>16</v>
      </c>
      <c r="G789">
        <v>3.5</v>
      </c>
      <c r="H789">
        <v>-60</v>
      </c>
      <c r="I789">
        <v>50</v>
      </c>
      <c r="J789">
        <v>3670</v>
      </c>
      <c r="K789">
        <v>3</v>
      </c>
      <c r="L789">
        <v>7</v>
      </c>
      <c r="M789">
        <v>2022</v>
      </c>
      <c r="N789">
        <f t="shared" si="50"/>
        <v>17.5</v>
      </c>
    </row>
    <row r="790" spans="1:33" ht="13.5" x14ac:dyDescent="0.25">
      <c r="A790" s="1">
        <v>2</v>
      </c>
      <c r="B790">
        <v>9.5</v>
      </c>
      <c r="C790">
        <v>0</v>
      </c>
      <c r="D790">
        <v>17</v>
      </c>
      <c r="E790">
        <v>0</v>
      </c>
      <c r="F790">
        <v>23</v>
      </c>
      <c r="G790">
        <v>2.4300000000000002</v>
      </c>
      <c r="H790">
        <v>110</v>
      </c>
      <c r="I790">
        <v>40</v>
      </c>
      <c r="J790">
        <v>4099</v>
      </c>
      <c r="K790">
        <v>3</v>
      </c>
      <c r="L790">
        <v>7</v>
      </c>
      <c r="M790">
        <v>2022</v>
      </c>
      <c r="N790">
        <f t="shared" si="50"/>
        <v>23.085000000000001</v>
      </c>
    </row>
    <row r="791" spans="1:33" ht="13.5" x14ac:dyDescent="0.25">
      <c r="A791" s="1">
        <v>2</v>
      </c>
      <c r="B791">
        <v>6</v>
      </c>
      <c r="C791">
        <v>1</v>
      </c>
      <c r="D791">
        <v>27</v>
      </c>
      <c r="E791">
        <v>1</v>
      </c>
      <c r="F791">
        <v>2</v>
      </c>
      <c r="G791">
        <v>4.45</v>
      </c>
      <c r="H791">
        <v>120</v>
      </c>
      <c r="I791">
        <v>70</v>
      </c>
      <c r="J791">
        <v>2872</v>
      </c>
      <c r="K791">
        <v>3</v>
      </c>
      <c r="L791">
        <v>7</v>
      </c>
      <c r="M791">
        <v>2022</v>
      </c>
      <c r="N791">
        <f t="shared" si="50"/>
        <v>26.700000000000003</v>
      </c>
    </row>
    <row r="792" spans="1:33" ht="13.5" x14ac:dyDescent="0.25">
      <c r="A792" s="1">
        <v>2</v>
      </c>
      <c r="B792">
        <v>6.5</v>
      </c>
      <c r="C792">
        <v>0</v>
      </c>
      <c r="D792">
        <v>5</v>
      </c>
      <c r="E792">
        <v>1</v>
      </c>
      <c r="F792">
        <v>11</v>
      </c>
      <c r="G792">
        <v>1.53</v>
      </c>
      <c r="H792">
        <v>120</v>
      </c>
      <c r="I792">
        <v>45</v>
      </c>
      <c r="J792">
        <v>3429</v>
      </c>
      <c r="K792">
        <v>3</v>
      </c>
      <c r="L792">
        <v>8</v>
      </c>
      <c r="M792">
        <v>2022</v>
      </c>
      <c r="N792">
        <f t="shared" si="50"/>
        <v>9.9450000000000003</v>
      </c>
    </row>
    <row r="793" spans="1:33" ht="13.5" x14ac:dyDescent="0.25">
      <c r="A793" s="1">
        <v>1</v>
      </c>
      <c r="B793">
        <v>8</v>
      </c>
      <c r="C793">
        <v>0</v>
      </c>
      <c r="D793">
        <v>25</v>
      </c>
      <c r="E793">
        <v>0</v>
      </c>
      <c r="F793">
        <v>2</v>
      </c>
      <c r="G793">
        <v>2.14</v>
      </c>
      <c r="H793">
        <v>140</v>
      </c>
      <c r="I793">
        <v>35</v>
      </c>
      <c r="J793">
        <v>3589</v>
      </c>
      <c r="K793">
        <v>3</v>
      </c>
      <c r="L793">
        <v>8</v>
      </c>
      <c r="M793">
        <v>2022</v>
      </c>
      <c r="N793">
        <f t="shared" si="50"/>
        <v>17.12</v>
      </c>
    </row>
    <row r="794" spans="1:33" ht="13.5" x14ac:dyDescent="0.25">
      <c r="A794" s="1">
        <v>1</v>
      </c>
      <c r="B794">
        <v>9.5</v>
      </c>
      <c r="C794">
        <v>0</v>
      </c>
      <c r="D794">
        <v>18</v>
      </c>
      <c r="E794">
        <v>1</v>
      </c>
      <c r="F794">
        <v>27</v>
      </c>
      <c r="G794">
        <v>3.67</v>
      </c>
      <c r="H794">
        <v>-80</v>
      </c>
      <c r="I794">
        <v>50</v>
      </c>
      <c r="J794">
        <v>2987</v>
      </c>
      <c r="K794">
        <v>3</v>
      </c>
      <c r="L794">
        <v>9</v>
      </c>
      <c r="M794">
        <v>2022</v>
      </c>
      <c r="N794">
        <f t="shared" si="50"/>
        <v>34.865000000000002</v>
      </c>
    </row>
    <row r="795" spans="1:33" ht="13.5" x14ac:dyDescent="0.25">
      <c r="A795" s="1">
        <v>1</v>
      </c>
      <c r="B795">
        <v>6</v>
      </c>
      <c r="C795">
        <v>1</v>
      </c>
      <c r="D795">
        <v>19</v>
      </c>
      <c r="E795">
        <v>1</v>
      </c>
      <c r="F795">
        <v>25</v>
      </c>
      <c r="G795">
        <v>1.98</v>
      </c>
      <c r="H795">
        <v>140</v>
      </c>
      <c r="I795">
        <v>40</v>
      </c>
      <c r="J795">
        <v>4287</v>
      </c>
      <c r="K795">
        <v>4</v>
      </c>
      <c r="L795">
        <v>10</v>
      </c>
      <c r="M795">
        <v>2022</v>
      </c>
      <c r="N795">
        <f t="shared" si="50"/>
        <v>11.879999999999999</v>
      </c>
    </row>
    <row r="796" spans="1:33" ht="13.5" x14ac:dyDescent="0.25">
      <c r="A796" s="1">
        <v>0</v>
      </c>
      <c r="B796">
        <v>5.5</v>
      </c>
      <c r="C796">
        <v>0</v>
      </c>
      <c r="D796">
        <v>20</v>
      </c>
      <c r="E796">
        <v>1</v>
      </c>
      <c r="F796">
        <v>25</v>
      </c>
      <c r="G796">
        <v>0.95</v>
      </c>
      <c r="H796">
        <v>-20</v>
      </c>
      <c r="I796">
        <v>40</v>
      </c>
      <c r="J796">
        <v>3382</v>
      </c>
      <c r="K796">
        <v>4</v>
      </c>
      <c r="L796">
        <v>10</v>
      </c>
      <c r="M796">
        <v>2022</v>
      </c>
      <c r="N796">
        <f t="shared" si="50"/>
        <v>5.2249999999999996</v>
      </c>
      <c r="S796">
        <v>2</v>
      </c>
      <c r="T796">
        <f>AVERAGE(B789,B796)</f>
        <v>5.25</v>
      </c>
      <c r="U796">
        <f>SUM(N789,N796)/SUM(B789,B796)</f>
        <v>2.1642857142857146</v>
      </c>
    </row>
    <row r="797" spans="1:33" ht="13.5" x14ac:dyDescent="0.25">
      <c r="A797" s="1">
        <v>1</v>
      </c>
      <c r="B797">
        <v>10</v>
      </c>
      <c r="C797">
        <v>0</v>
      </c>
      <c r="D797">
        <v>30</v>
      </c>
      <c r="E797">
        <v>0</v>
      </c>
      <c r="F797">
        <v>9</v>
      </c>
      <c r="G797">
        <v>2.79</v>
      </c>
      <c r="H797">
        <v>-100</v>
      </c>
      <c r="I797">
        <v>35</v>
      </c>
      <c r="J797">
        <v>3883</v>
      </c>
      <c r="K797">
        <v>4</v>
      </c>
      <c r="L797">
        <v>11</v>
      </c>
      <c r="M797">
        <v>2022</v>
      </c>
      <c r="N797">
        <f t="shared" si="50"/>
        <v>27.9</v>
      </c>
      <c r="S797">
        <v>13</v>
      </c>
      <c r="T797">
        <f>AVERAGE(B779:B782,B784,B786:B788,B793:B795,B797:B798)</f>
        <v>7.4230769230769234</v>
      </c>
      <c r="U797">
        <f>SUM(N779:N782,N784,N786:N788,N793:N795,N797:N798)/SUM(B779:B782,B784,B786:B788,B793:B795,B797:B798)</f>
        <v>3.0549740932642488</v>
      </c>
    </row>
    <row r="798" spans="1:33" ht="13.5" x14ac:dyDescent="0.25">
      <c r="A798" s="1">
        <v>1</v>
      </c>
      <c r="B798">
        <v>5.5</v>
      </c>
      <c r="C798">
        <v>0</v>
      </c>
      <c r="D798">
        <v>27</v>
      </c>
      <c r="E798">
        <v>1</v>
      </c>
      <c r="F798">
        <v>2</v>
      </c>
      <c r="G798">
        <v>3.2</v>
      </c>
      <c r="H798">
        <v>-150</v>
      </c>
      <c r="I798">
        <v>60</v>
      </c>
      <c r="J798">
        <v>4160</v>
      </c>
      <c r="K798">
        <v>4</v>
      </c>
      <c r="L798">
        <v>11</v>
      </c>
      <c r="M798">
        <v>2022</v>
      </c>
      <c r="N798">
        <f t="shared" si="50"/>
        <v>17.600000000000001</v>
      </c>
      <c r="O798">
        <v>32.5</v>
      </c>
      <c r="P798">
        <v>21</v>
      </c>
      <c r="Q798">
        <f>AVERAGE(B779:B799)</f>
        <v>7.9285714285714288</v>
      </c>
      <c r="R798">
        <f>SUM(N779:N799)/SUM(B779:B799)</f>
        <v>2.9069669669669671</v>
      </c>
      <c r="S798">
        <v>6</v>
      </c>
      <c r="T798">
        <f>AVERAGE(B783,B785,B790:B792,B799)</f>
        <v>9.9166666666666661</v>
      </c>
      <c r="U798">
        <f>SUM(N783,N785,N790:N792,N799)/SUM(B783,B785,B790:B792,B799)</f>
        <v>2.7979831932773109</v>
      </c>
      <c r="V798">
        <v>2</v>
      </c>
      <c r="W798">
        <f>AVERAGE(B779:B780)</f>
        <v>5.5</v>
      </c>
      <c r="X798">
        <f>SUM(N779:N780)/SUM(B779:B780)</f>
        <v>1.95</v>
      </c>
      <c r="Y798">
        <v>8</v>
      </c>
      <c r="Z798">
        <f>AVERAGE(B781:B788)</f>
        <v>9.25</v>
      </c>
      <c r="AA798">
        <f>SUM(N781:N788)/SUM(B781:B788)</f>
        <v>3.3532432432432433</v>
      </c>
      <c r="AB798">
        <v>6</v>
      </c>
      <c r="AC798">
        <f>AVERAGE(B789:B794)</f>
        <v>7.416666666666667</v>
      </c>
      <c r="AD798">
        <f>SUM(N789:N794)/SUM(B789:B794)</f>
        <v>2.9037078651685393</v>
      </c>
      <c r="AE798">
        <v>5</v>
      </c>
      <c r="AF798">
        <f>AVERAGE(B795:B799)</f>
        <v>7.4</v>
      </c>
      <c r="AG798">
        <f>SUM(N795:N799)/SUM(B795:B799)</f>
        <v>2.3028378378378376</v>
      </c>
    </row>
    <row r="799" spans="1:33" ht="13.5" x14ac:dyDescent="0.25">
      <c r="A799" s="1">
        <v>2</v>
      </c>
      <c r="B799">
        <v>10</v>
      </c>
      <c r="C799">
        <v>0</v>
      </c>
      <c r="D799">
        <v>12</v>
      </c>
      <c r="E799">
        <v>0</v>
      </c>
      <c r="F799">
        <v>22</v>
      </c>
      <c r="G799">
        <v>2.2599999999999998</v>
      </c>
      <c r="H799">
        <v>110</v>
      </c>
      <c r="I799">
        <v>40</v>
      </c>
      <c r="J799">
        <v>4148</v>
      </c>
      <c r="K799">
        <v>4</v>
      </c>
      <c r="L799">
        <v>12</v>
      </c>
      <c r="M799">
        <v>2022</v>
      </c>
      <c r="N799">
        <f t="shared" si="50"/>
        <v>22.599999999999998</v>
      </c>
      <c r="S799">
        <v>6</v>
      </c>
      <c r="T799">
        <f>AVERAGE(B782,B784,B787,B794,B797:B798)</f>
        <v>8.5</v>
      </c>
      <c r="U799">
        <f>SUM(N782,N784,N787,N794,N797:N798)/SUM(B782,B784,B787,B794,B797:B798)</f>
        <v>3.6612745098039214</v>
      </c>
    </row>
    <row r="800" spans="1:33" ht="13.5" x14ac:dyDescent="0.25">
      <c r="A800" s="1"/>
    </row>
    <row r="801" spans="1:14" ht="13.5" x14ac:dyDescent="0.25">
      <c r="A801" s="1">
        <v>1</v>
      </c>
      <c r="B801">
        <v>7</v>
      </c>
      <c r="C801">
        <v>0</v>
      </c>
      <c r="D801">
        <v>31</v>
      </c>
      <c r="E801">
        <v>0</v>
      </c>
      <c r="F801">
        <v>7</v>
      </c>
      <c r="G801">
        <v>2.2000000000000002</v>
      </c>
      <c r="H801">
        <v>170</v>
      </c>
      <c r="I801">
        <v>40</v>
      </c>
      <c r="J801">
        <v>4471</v>
      </c>
      <c r="K801">
        <v>1</v>
      </c>
      <c r="L801">
        <v>1</v>
      </c>
      <c r="M801">
        <v>2023</v>
      </c>
      <c r="N801">
        <f t="shared" ref="N801:N837" si="51">B801*G801</f>
        <v>15.400000000000002</v>
      </c>
    </row>
    <row r="802" spans="1:14" ht="13.5" x14ac:dyDescent="0.25">
      <c r="A802" s="1">
        <v>1</v>
      </c>
      <c r="B802">
        <v>6</v>
      </c>
      <c r="C802">
        <v>0</v>
      </c>
      <c r="D802">
        <v>2</v>
      </c>
      <c r="E802">
        <v>0</v>
      </c>
      <c r="F802">
        <v>8</v>
      </c>
      <c r="G802">
        <v>2.81</v>
      </c>
      <c r="H802">
        <v>-170</v>
      </c>
      <c r="I802">
        <v>45</v>
      </c>
      <c r="J802">
        <v>3580</v>
      </c>
      <c r="K802">
        <v>1</v>
      </c>
      <c r="L802">
        <v>2</v>
      </c>
      <c r="M802">
        <v>2023</v>
      </c>
      <c r="N802">
        <f t="shared" si="51"/>
        <v>16.86</v>
      </c>
    </row>
    <row r="803" spans="1:14" ht="13.5" x14ac:dyDescent="0.25">
      <c r="A803" s="1">
        <v>1</v>
      </c>
      <c r="B803">
        <v>9</v>
      </c>
      <c r="C803">
        <v>0</v>
      </c>
      <c r="D803">
        <v>1</v>
      </c>
      <c r="E803">
        <v>0</v>
      </c>
      <c r="F803">
        <v>10</v>
      </c>
      <c r="G803">
        <v>2.77</v>
      </c>
      <c r="H803">
        <v>-170</v>
      </c>
      <c r="I803">
        <v>50</v>
      </c>
      <c r="J803">
        <v>3142</v>
      </c>
      <c r="K803">
        <v>1</v>
      </c>
      <c r="L803">
        <v>3</v>
      </c>
      <c r="M803">
        <v>2023</v>
      </c>
      <c r="N803">
        <f t="shared" si="51"/>
        <v>24.93</v>
      </c>
    </row>
    <row r="804" spans="1:14" ht="13.5" x14ac:dyDescent="0.25">
      <c r="A804" s="1">
        <v>1</v>
      </c>
      <c r="B804">
        <v>14.5</v>
      </c>
      <c r="C804">
        <v>1</v>
      </c>
      <c r="D804">
        <v>22</v>
      </c>
      <c r="E804">
        <v>0</v>
      </c>
      <c r="F804">
        <v>6</v>
      </c>
      <c r="G804">
        <v>2.97</v>
      </c>
      <c r="H804">
        <v>-150</v>
      </c>
      <c r="I804">
        <v>45</v>
      </c>
      <c r="J804">
        <v>3505</v>
      </c>
      <c r="K804">
        <v>1</v>
      </c>
      <c r="L804">
        <v>3</v>
      </c>
      <c r="M804">
        <v>2023</v>
      </c>
      <c r="N804">
        <f t="shared" si="51"/>
        <v>43.065000000000005</v>
      </c>
    </row>
    <row r="805" spans="1:14" ht="13.5" x14ac:dyDescent="0.25">
      <c r="A805" s="1">
        <v>0</v>
      </c>
      <c r="B805">
        <v>5.5</v>
      </c>
      <c r="C805">
        <v>1</v>
      </c>
      <c r="D805">
        <v>3</v>
      </c>
      <c r="E805">
        <v>0</v>
      </c>
      <c r="F805">
        <v>9</v>
      </c>
      <c r="G805">
        <v>3.77</v>
      </c>
      <c r="H805">
        <v>-50</v>
      </c>
      <c r="I805">
        <v>50</v>
      </c>
      <c r="J805">
        <v>3185</v>
      </c>
      <c r="K805">
        <v>2</v>
      </c>
      <c r="L805">
        <v>4</v>
      </c>
      <c r="M805">
        <v>2023</v>
      </c>
      <c r="N805">
        <f t="shared" si="51"/>
        <v>20.734999999999999</v>
      </c>
    </row>
    <row r="806" spans="1:14" ht="13.5" x14ac:dyDescent="0.25">
      <c r="A806" s="1">
        <v>1</v>
      </c>
      <c r="B806">
        <v>11.5</v>
      </c>
      <c r="C806">
        <v>0</v>
      </c>
      <c r="D806">
        <v>9</v>
      </c>
      <c r="E806">
        <v>1</v>
      </c>
      <c r="F806">
        <v>20</v>
      </c>
      <c r="G806">
        <v>3.3</v>
      </c>
      <c r="H806">
        <v>130</v>
      </c>
      <c r="I806">
        <v>40</v>
      </c>
      <c r="J806">
        <v>3819</v>
      </c>
      <c r="K806">
        <v>2</v>
      </c>
      <c r="L806">
        <v>4</v>
      </c>
      <c r="M806">
        <v>2023</v>
      </c>
      <c r="N806">
        <f t="shared" si="51"/>
        <v>37.949999999999996</v>
      </c>
    </row>
    <row r="807" spans="1:14" ht="13.5" x14ac:dyDescent="0.25">
      <c r="A807" s="1">
        <v>1</v>
      </c>
      <c r="B807">
        <v>7.5</v>
      </c>
      <c r="C807">
        <v>0</v>
      </c>
      <c r="D807">
        <v>23</v>
      </c>
      <c r="E807">
        <v>1</v>
      </c>
      <c r="F807">
        <v>30</v>
      </c>
      <c r="G807">
        <v>3</v>
      </c>
      <c r="H807">
        <v>-140</v>
      </c>
      <c r="I807">
        <v>35</v>
      </c>
      <c r="J807">
        <v>3494</v>
      </c>
      <c r="K807">
        <v>2</v>
      </c>
      <c r="L807">
        <v>4</v>
      </c>
      <c r="M807">
        <v>2023</v>
      </c>
      <c r="N807">
        <f t="shared" si="51"/>
        <v>22.5</v>
      </c>
    </row>
    <row r="808" spans="1:14" ht="13.5" x14ac:dyDescent="0.25">
      <c r="A808" s="1">
        <v>1</v>
      </c>
      <c r="B808">
        <v>7</v>
      </c>
      <c r="C808">
        <v>1</v>
      </c>
      <c r="D808">
        <v>26</v>
      </c>
      <c r="E808">
        <v>1</v>
      </c>
      <c r="F808">
        <v>3</v>
      </c>
      <c r="G808">
        <v>3.01</v>
      </c>
      <c r="H808">
        <v>150</v>
      </c>
      <c r="I808">
        <v>40</v>
      </c>
      <c r="J808">
        <v>3655</v>
      </c>
      <c r="K808">
        <v>2</v>
      </c>
      <c r="L808">
        <v>4</v>
      </c>
      <c r="M808">
        <v>2023</v>
      </c>
      <c r="N808">
        <f t="shared" si="51"/>
        <v>21.07</v>
      </c>
    </row>
    <row r="809" spans="1:14" ht="13.5" x14ac:dyDescent="0.25">
      <c r="A809" s="1">
        <v>2</v>
      </c>
      <c r="B809">
        <v>7</v>
      </c>
      <c r="C809">
        <v>0</v>
      </c>
      <c r="D809">
        <v>6</v>
      </c>
      <c r="E809">
        <v>0</v>
      </c>
      <c r="F809">
        <v>13</v>
      </c>
      <c r="G809">
        <v>1.93</v>
      </c>
      <c r="H809">
        <v>80</v>
      </c>
      <c r="I809">
        <v>35</v>
      </c>
      <c r="J809">
        <v>3842</v>
      </c>
      <c r="K809">
        <v>2</v>
      </c>
      <c r="L809">
        <v>5</v>
      </c>
      <c r="M809">
        <v>2023</v>
      </c>
      <c r="N809">
        <f t="shared" si="51"/>
        <v>13.51</v>
      </c>
    </row>
    <row r="810" spans="1:14" ht="13.5" x14ac:dyDescent="0.25">
      <c r="A810" s="1">
        <v>1</v>
      </c>
      <c r="B810">
        <v>17.5</v>
      </c>
      <c r="C810">
        <v>0</v>
      </c>
      <c r="D810">
        <v>26</v>
      </c>
      <c r="E810">
        <v>1</v>
      </c>
      <c r="F810">
        <v>12</v>
      </c>
      <c r="G810">
        <v>3.02</v>
      </c>
      <c r="H810">
        <v>-170</v>
      </c>
      <c r="I810">
        <v>40</v>
      </c>
      <c r="J810">
        <v>4179</v>
      </c>
      <c r="K810">
        <v>2</v>
      </c>
      <c r="L810">
        <v>6</v>
      </c>
      <c r="M810">
        <v>2023</v>
      </c>
      <c r="N810">
        <f t="shared" si="51"/>
        <v>52.85</v>
      </c>
    </row>
    <row r="811" spans="1:14" ht="13.5" x14ac:dyDescent="0.25">
      <c r="A811" s="1">
        <v>0</v>
      </c>
      <c r="B811">
        <v>8</v>
      </c>
      <c r="C811">
        <v>0</v>
      </c>
      <c r="D811">
        <v>2</v>
      </c>
      <c r="E811">
        <v>0</v>
      </c>
      <c r="F811">
        <v>10</v>
      </c>
      <c r="G811">
        <v>4.0999999999999996</v>
      </c>
      <c r="H811">
        <v>-50</v>
      </c>
      <c r="I811">
        <v>55</v>
      </c>
      <c r="J811">
        <v>2433</v>
      </c>
      <c r="K811">
        <v>2</v>
      </c>
      <c r="L811">
        <v>6</v>
      </c>
      <c r="M811">
        <v>2023</v>
      </c>
      <c r="N811">
        <f t="shared" si="51"/>
        <v>32.799999999999997</v>
      </c>
    </row>
    <row r="812" spans="1:14" ht="13.5" x14ac:dyDescent="0.25">
      <c r="A812" s="1">
        <v>1</v>
      </c>
      <c r="B812">
        <v>8</v>
      </c>
      <c r="C812">
        <v>0</v>
      </c>
      <c r="D812">
        <v>4</v>
      </c>
      <c r="E812">
        <v>0</v>
      </c>
      <c r="F812">
        <v>12</v>
      </c>
      <c r="G812">
        <v>3.08</v>
      </c>
      <c r="H812">
        <v>140</v>
      </c>
      <c r="I812">
        <v>40</v>
      </c>
      <c r="J812">
        <v>3991</v>
      </c>
      <c r="K812">
        <v>2</v>
      </c>
      <c r="L812">
        <v>6</v>
      </c>
      <c r="M812">
        <v>2023</v>
      </c>
      <c r="N812">
        <f t="shared" si="51"/>
        <v>24.64</v>
      </c>
    </row>
    <row r="813" spans="1:14" ht="13.5" x14ac:dyDescent="0.25">
      <c r="A813" s="1">
        <v>1</v>
      </c>
      <c r="B813">
        <v>16.5</v>
      </c>
      <c r="C813">
        <v>0</v>
      </c>
      <c r="D813">
        <v>12</v>
      </c>
      <c r="E813">
        <v>1</v>
      </c>
      <c r="F813">
        <v>28</v>
      </c>
      <c r="G813">
        <v>3.56</v>
      </c>
      <c r="H813">
        <v>160</v>
      </c>
      <c r="I813">
        <v>40</v>
      </c>
      <c r="J813">
        <v>3303</v>
      </c>
      <c r="K813">
        <v>2</v>
      </c>
      <c r="L813">
        <v>6</v>
      </c>
      <c r="M813">
        <v>2023</v>
      </c>
      <c r="N813">
        <f t="shared" si="51"/>
        <v>58.74</v>
      </c>
    </row>
    <row r="814" spans="1:14" ht="13.5" x14ac:dyDescent="0.25">
      <c r="A814" s="1">
        <v>2</v>
      </c>
      <c r="B814">
        <v>7</v>
      </c>
      <c r="C814">
        <v>1</v>
      </c>
      <c r="D814">
        <v>21</v>
      </c>
      <c r="E814">
        <v>1</v>
      </c>
      <c r="F814">
        <v>28</v>
      </c>
      <c r="G814">
        <v>3.71</v>
      </c>
      <c r="H814">
        <v>80</v>
      </c>
      <c r="I814">
        <v>40</v>
      </c>
      <c r="J814">
        <v>3534</v>
      </c>
      <c r="K814">
        <v>2</v>
      </c>
      <c r="L814">
        <v>6</v>
      </c>
      <c r="M814">
        <v>2023</v>
      </c>
      <c r="N814">
        <f t="shared" si="51"/>
        <v>25.97</v>
      </c>
    </row>
    <row r="815" spans="1:14" ht="13.5" x14ac:dyDescent="0.25">
      <c r="A815" s="1">
        <v>0</v>
      </c>
      <c r="B815">
        <v>5</v>
      </c>
      <c r="C815">
        <v>0</v>
      </c>
      <c r="D815">
        <v>3</v>
      </c>
      <c r="E815">
        <v>0</v>
      </c>
      <c r="F815">
        <v>8</v>
      </c>
      <c r="G815">
        <v>5.24</v>
      </c>
      <c r="H815">
        <v>-50</v>
      </c>
      <c r="I815">
        <v>55</v>
      </c>
      <c r="J815">
        <v>2669</v>
      </c>
      <c r="K815">
        <v>3</v>
      </c>
      <c r="L815">
        <v>7</v>
      </c>
      <c r="M815">
        <v>2023</v>
      </c>
      <c r="N815">
        <f t="shared" si="51"/>
        <v>26.200000000000003</v>
      </c>
    </row>
    <row r="816" spans="1:14" ht="13.5" x14ac:dyDescent="0.25">
      <c r="A816" s="1">
        <v>1</v>
      </c>
      <c r="B816">
        <v>5</v>
      </c>
      <c r="C816">
        <v>0</v>
      </c>
      <c r="D816">
        <v>4</v>
      </c>
      <c r="E816">
        <v>0</v>
      </c>
      <c r="F816">
        <v>9</v>
      </c>
      <c r="G816">
        <v>4.62</v>
      </c>
      <c r="H816">
        <v>-130</v>
      </c>
      <c r="I816">
        <v>60</v>
      </c>
      <c r="J816">
        <v>2593</v>
      </c>
      <c r="K816">
        <v>3</v>
      </c>
      <c r="L816">
        <v>7</v>
      </c>
      <c r="M816">
        <v>2023</v>
      </c>
      <c r="N816">
        <f t="shared" si="51"/>
        <v>23.1</v>
      </c>
    </row>
    <row r="817" spans="1:33" ht="13.5" x14ac:dyDescent="0.25">
      <c r="A817" s="1">
        <v>0</v>
      </c>
      <c r="B817">
        <v>5.5</v>
      </c>
      <c r="C817">
        <v>0</v>
      </c>
      <c r="D817">
        <v>12</v>
      </c>
      <c r="E817">
        <v>1</v>
      </c>
      <c r="F817">
        <v>17</v>
      </c>
      <c r="G817">
        <v>3.67</v>
      </c>
      <c r="H817">
        <v>-60</v>
      </c>
      <c r="I817">
        <v>60</v>
      </c>
      <c r="J817">
        <v>2745</v>
      </c>
      <c r="K817">
        <v>3</v>
      </c>
      <c r="L817">
        <v>7</v>
      </c>
      <c r="M817">
        <v>2023</v>
      </c>
      <c r="N817">
        <f t="shared" si="51"/>
        <v>20.184999999999999</v>
      </c>
    </row>
    <row r="818" spans="1:33" ht="13.5" x14ac:dyDescent="0.25">
      <c r="A818" s="1">
        <v>1</v>
      </c>
      <c r="B818">
        <v>5</v>
      </c>
      <c r="C818">
        <v>1</v>
      </c>
      <c r="D818">
        <v>13</v>
      </c>
      <c r="E818">
        <v>1</v>
      </c>
      <c r="F818">
        <v>18</v>
      </c>
      <c r="G818">
        <v>3.13</v>
      </c>
      <c r="H818">
        <v>180</v>
      </c>
      <c r="I818">
        <v>60</v>
      </c>
      <c r="J818">
        <v>2819</v>
      </c>
      <c r="K818">
        <v>3</v>
      </c>
      <c r="L818">
        <v>7</v>
      </c>
      <c r="M818">
        <v>2023</v>
      </c>
      <c r="N818">
        <f t="shared" si="51"/>
        <v>15.649999999999999</v>
      </c>
    </row>
    <row r="819" spans="1:33" ht="13.5" x14ac:dyDescent="0.25">
      <c r="A819" s="1">
        <v>1</v>
      </c>
      <c r="B819">
        <v>9</v>
      </c>
      <c r="C819">
        <v>0</v>
      </c>
      <c r="D819">
        <v>20</v>
      </c>
      <c r="E819">
        <v>0</v>
      </c>
      <c r="F819">
        <v>29</v>
      </c>
      <c r="G819">
        <v>2.39</v>
      </c>
      <c r="H819">
        <v>160</v>
      </c>
      <c r="I819">
        <v>45</v>
      </c>
      <c r="J819">
        <v>2936</v>
      </c>
      <c r="K819">
        <v>3</v>
      </c>
      <c r="L819">
        <v>7</v>
      </c>
      <c r="M819">
        <v>2023</v>
      </c>
      <c r="N819">
        <f t="shared" si="51"/>
        <v>21.51</v>
      </c>
    </row>
    <row r="820" spans="1:33" ht="13.5" x14ac:dyDescent="0.25">
      <c r="A820" s="1">
        <v>1</v>
      </c>
      <c r="B820">
        <v>8.5</v>
      </c>
      <c r="C820">
        <v>0</v>
      </c>
      <c r="D820">
        <v>5</v>
      </c>
      <c r="E820">
        <v>1</v>
      </c>
      <c r="F820">
        <v>16</v>
      </c>
      <c r="G820">
        <v>1.97</v>
      </c>
      <c r="H820">
        <v>-160</v>
      </c>
      <c r="I820">
        <v>50</v>
      </c>
      <c r="J820">
        <v>3204</v>
      </c>
      <c r="K820">
        <v>3</v>
      </c>
      <c r="L820">
        <v>8</v>
      </c>
      <c r="M820">
        <v>2023</v>
      </c>
      <c r="N820">
        <f t="shared" si="51"/>
        <v>16.745000000000001</v>
      </c>
    </row>
    <row r="821" spans="1:33" ht="13.5" x14ac:dyDescent="0.25">
      <c r="A821" s="1">
        <v>0</v>
      </c>
      <c r="B821">
        <v>5</v>
      </c>
      <c r="C821">
        <v>0</v>
      </c>
      <c r="D821">
        <v>12</v>
      </c>
      <c r="E821">
        <v>0</v>
      </c>
      <c r="F821">
        <v>17</v>
      </c>
      <c r="G821">
        <v>3.61</v>
      </c>
      <c r="H821">
        <v>-30</v>
      </c>
      <c r="I821">
        <v>45</v>
      </c>
      <c r="J821">
        <v>3693</v>
      </c>
      <c r="K821">
        <v>3</v>
      </c>
      <c r="L821">
        <v>8</v>
      </c>
      <c r="M821">
        <v>2023</v>
      </c>
      <c r="N821">
        <f t="shared" si="51"/>
        <v>18.05</v>
      </c>
    </row>
    <row r="822" spans="1:33" ht="13.5" x14ac:dyDescent="0.25">
      <c r="A822" s="1">
        <v>1</v>
      </c>
      <c r="B822">
        <v>8</v>
      </c>
      <c r="C822">
        <v>0</v>
      </c>
      <c r="D822">
        <v>16</v>
      </c>
      <c r="E822">
        <v>0</v>
      </c>
      <c r="F822">
        <v>24</v>
      </c>
      <c r="G822">
        <v>2.93</v>
      </c>
      <c r="H822">
        <v>-170</v>
      </c>
      <c r="I822">
        <v>50</v>
      </c>
      <c r="J822">
        <v>3362</v>
      </c>
      <c r="K822">
        <v>3</v>
      </c>
      <c r="L822">
        <v>8</v>
      </c>
      <c r="M822">
        <v>2023</v>
      </c>
      <c r="N822">
        <f t="shared" si="51"/>
        <v>23.44</v>
      </c>
    </row>
    <row r="823" spans="1:33" ht="13.5" x14ac:dyDescent="0.25">
      <c r="A823" s="1">
        <v>1</v>
      </c>
      <c r="B823">
        <v>5</v>
      </c>
      <c r="C823">
        <v>0</v>
      </c>
      <c r="D823">
        <v>18</v>
      </c>
      <c r="E823">
        <v>0</v>
      </c>
      <c r="F823">
        <v>23</v>
      </c>
      <c r="G823">
        <v>3.59</v>
      </c>
      <c r="H823">
        <v>-80</v>
      </c>
      <c r="I823">
        <v>55</v>
      </c>
      <c r="J823">
        <v>2050</v>
      </c>
      <c r="K823">
        <v>3</v>
      </c>
      <c r="L823">
        <v>8</v>
      </c>
      <c r="M823">
        <v>2023</v>
      </c>
      <c r="N823">
        <f t="shared" si="51"/>
        <v>17.95</v>
      </c>
    </row>
    <row r="824" spans="1:33" ht="13.5" x14ac:dyDescent="0.25">
      <c r="A824" s="1">
        <v>1</v>
      </c>
      <c r="B824">
        <v>10.5</v>
      </c>
      <c r="C824">
        <v>1</v>
      </c>
      <c r="D824">
        <v>27</v>
      </c>
      <c r="E824">
        <v>0</v>
      </c>
      <c r="F824">
        <v>7</v>
      </c>
      <c r="G824">
        <v>2.96</v>
      </c>
      <c r="H824">
        <v>150</v>
      </c>
      <c r="I824">
        <v>45</v>
      </c>
      <c r="J824">
        <v>3367</v>
      </c>
      <c r="K824">
        <v>3</v>
      </c>
      <c r="L824">
        <v>9</v>
      </c>
      <c r="M824">
        <v>2023</v>
      </c>
      <c r="N824">
        <f t="shared" si="51"/>
        <v>31.08</v>
      </c>
    </row>
    <row r="825" spans="1:33" ht="13.5" x14ac:dyDescent="0.25">
      <c r="A825" s="1">
        <v>1</v>
      </c>
      <c r="B825">
        <v>6</v>
      </c>
      <c r="C825">
        <v>0</v>
      </c>
      <c r="D825">
        <v>8</v>
      </c>
      <c r="E825">
        <v>0</v>
      </c>
      <c r="F825">
        <v>14</v>
      </c>
      <c r="G825">
        <v>2.71</v>
      </c>
      <c r="H825">
        <v>170</v>
      </c>
      <c r="I825">
        <v>40</v>
      </c>
      <c r="J825">
        <v>3846</v>
      </c>
      <c r="K825">
        <v>3</v>
      </c>
      <c r="L825">
        <v>9</v>
      </c>
      <c r="M825">
        <v>2023</v>
      </c>
      <c r="N825">
        <f t="shared" si="51"/>
        <v>16.259999999999998</v>
      </c>
    </row>
    <row r="826" spans="1:33" ht="13.5" x14ac:dyDescent="0.25">
      <c r="A826" s="1">
        <v>1</v>
      </c>
      <c r="B826">
        <v>5</v>
      </c>
      <c r="C826">
        <v>0</v>
      </c>
      <c r="D826">
        <v>9</v>
      </c>
      <c r="E826">
        <v>0</v>
      </c>
      <c r="F826">
        <v>14</v>
      </c>
      <c r="G826">
        <v>3.5</v>
      </c>
      <c r="H826">
        <v>-80</v>
      </c>
      <c r="I826">
        <v>60</v>
      </c>
      <c r="J826">
        <v>2380</v>
      </c>
      <c r="K826">
        <v>3</v>
      </c>
      <c r="L826">
        <v>9</v>
      </c>
      <c r="M826">
        <v>2023</v>
      </c>
      <c r="N826">
        <f t="shared" si="51"/>
        <v>17.5</v>
      </c>
    </row>
    <row r="827" spans="1:33" ht="13.5" x14ac:dyDescent="0.25">
      <c r="A827" s="1">
        <v>0</v>
      </c>
      <c r="B827">
        <v>7</v>
      </c>
      <c r="C827">
        <v>0</v>
      </c>
      <c r="D827">
        <v>30</v>
      </c>
      <c r="E827">
        <v>0</v>
      </c>
      <c r="F827">
        <v>7</v>
      </c>
      <c r="G827">
        <v>3</v>
      </c>
      <c r="H827">
        <v>-50</v>
      </c>
      <c r="I827">
        <v>50</v>
      </c>
      <c r="J827">
        <v>3390</v>
      </c>
      <c r="K827">
        <v>4</v>
      </c>
      <c r="L827">
        <v>10</v>
      </c>
      <c r="M827">
        <v>2023</v>
      </c>
      <c r="N827">
        <f t="shared" si="51"/>
        <v>21</v>
      </c>
    </row>
    <row r="828" spans="1:33" ht="13.5" x14ac:dyDescent="0.25">
      <c r="A828" s="1">
        <v>1</v>
      </c>
      <c r="B828">
        <v>6</v>
      </c>
      <c r="C828">
        <v>0</v>
      </c>
      <c r="D828">
        <v>30</v>
      </c>
      <c r="E828">
        <v>0</v>
      </c>
      <c r="F828">
        <v>5</v>
      </c>
      <c r="G828">
        <v>3.2</v>
      </c>
      <c r="H828">
        <v>180</v>
      </c>
      <c r="I828">
        <v>40</v>
      </c>
      <c r="J828">
        <v>3318</v>
      </c>
      <c r="K828">
        <v>4</v>
      </c>
      <c r="L828">
        <v>11</v>
      </c>
      <c r="M828">
        <v>2023</v>
      </c>
      <c r="N828">
        <f t="shared" si="51"/>
        <v>19.200000000000003</v>
      </c>
    </row>
    <row r="829" spans="1:33" ht="13.5" x14ac:dyDescent="0.25">
      <c r="A829" s="1">
        <v>0</v>
      </c>
      <c r="B829">
        <v>5.5</v>
      </c>
      <c r="C829">
        <v>0</v>
      </c>
      <c r="D829">
        <v>14</v>
      </c>
      <c r="E829">
        <v>1</v>
      </c>
      <c r="F829">
        <v>19</v>
      </c>
      <c r="G829">
        <v>4.74</v>
      </c>
      <c r="H829">
        <v>-20</v>
      </c>
      <c r="I829">
        <v>60</v>
      </c>
      <c r="J829">
        <v>2546</v>
      </c>
      <c r="K829">
        <v>4</v>
      </c>
      <c r="L829">
        <v>11</v>
      </c>
      <c r="M829">
        <v>2023</v>
      </c>
      <c r="N829">
        <f t="shared" si="51"/>
        <v>26.07</v>
      </c>
      <c r="S829">
        <v>8</v>
      </c>
      <c r="T829">
        <f>AVERAGE(B805,B811,B815,B817,B821,B827,B829,B830)</f>
        <v>5.8125</v>
      </c>
      <c r="U829">
        <f>SUM(N805,N811,N815,N817,N821,N827,N829,N830)/SUM(B805,B811,B815,B817,B821,B827,B829,N830)</f>
        <v>3.1807590467784643</v>
      </c>
    </row>
    <row r="830" spans="1:33" ht="13.5" x14ac:dyDescent="0.25">
      <c r="A830" s="1">
        <v>0</v>
      </c>
      <c r="B830">
        <v>5</v>
      </c>
      <c r="C830">
        <v>0</v>
      </c>
      <c r="D830">
        <v>21</v>
      </c>
      <c r="E830">
        <v>0</v>
      </c>
      <c r="F830">
        <v>26</v>
      </c>
      <c r="G830">
        <v>3.03</v>
      </c>
      <c r="H830">
        <v>-10</v>
      </c>
      <c r="I830">
        <v>55</v>
      </c>
      <c r="J830">
        <v>2287</v>
      </c>
      <c r="K830">
        <v>4</v>
      </c>
      <c r="L830">
        <v>11</v>
      </c>
      <c r="M830">
        <v>2023</v>
      </c>
      <c r="N830">
        <f t="shared" si="51"/>
        <v>15.149999999999999</v>
      </c>
      <c r="S830">
        <v>20</v>
      </c>
      <c r="T830">
        <f>AVERAGE(B801:B804,B806:B808,B810,B812,B813,B816,B818:B820,B822:B826,B828)</f>
        <v>8.625</v>
      </c>
      <c r="U830">
        <f>SUM(N801:N804,N806:N808,N810,N812,N813,N816,N818:N820,N822,N823:N826,N828)/SUM(B801:B804,B806:B808,B810,B812,B813,B816,B818:B820,B822,B823:B826,B828)</f>
        <v>3.0170434782608693</v>
      </c>
    </row>
    <row r="831" spans="1:33" ht="13.5" x14ac:dyDescent="0.25">
      <c r="A831" s="1">
        <v>2</v>
      </c>
      <c r="B831">
        <v>5.5</v>
      </c>
      <c r="C831">
        <v>1</v>
      </c>
      <c r="D831">
        <v>25</v>
      </c>
      <c r="E831">
        <v>0</v>
      </c>
      <c r="F831">
        <v>1</v>
      </c>
      <c r="G831">
        <v>2.61</v>
      </c>
      <c r="H831">
        <v>110</v>
      </c>
      <c r="I831">
        <v>45</v>
      </c>
      <c r="J831">
        <v>2384</v>
      </c>
      <c r="K831">
        <v>4</v>
      </c>
      <c r="L831">
        <v>11</v>
      </c>
      <c r="M831">
        <v>2023</v>
      </c>
      <c r="N831">
        <f t="shared" si="51"/>
        <v>14.354999999999999</v>
      </c>
      <c r="O831">
        <v>46.5</v>
      </c>
      <c r="P831">
        <v>31</v>
      </c>
      <c r="Q831">
        <f>AVERAGE(B801:B831)</f>
        <v>7.693548387096774</v>
      </c>
      <c r="R831">
        <f>SUM(N801:N831)/SUM(B801:B831)</f>
        <v>3.1633752620545081</v>
      </c>
      <c r="S831">
        <v>3</v>
      </c>
      <c r="T831">
        <f>AVERAGE(B809,B814,B831)</f>
        <v>6.5</v>
      </c>
      <c r="U831">
        <f>SUM(N809,N814,N831)/SUM(B809,B814,B831)</f>
        <v>2.7607692307692306</v>
      </c>
      <c r="V831">
        <v>4</v>
      </c>
      <c r="W831">
        <f>AVERAGE(B801:B804)</f>
        <v>9.125</v>
      </c>
      <c r="X831">
        <f>SUM(N801:N804)/SUM(B801:B804)</f>
        <v>2.7467123287671233</v>
      </c>
      <c r="Y831">
        <v>10</v>
      </c>
      <c r="Z831">
        <f>AVERAGE(B805:B814)</f>
        <v>9.5500000000000007</v>
      </c>
      <c r="AA831">
        <f>SUM(N805:N814)/SUM(B805:B814)</f>
        <v>3.2540837696335077</v>
      </c>
      <c r="AB831">
        <v>12</v>
      </c>
      <c r="AC831">
        <f>AVERAGE(B815:B826)</f>
        <v>6.458333333333333</v>
      </c>
      <c r="AD831">
        <f>SUM(N815:N826)/SUM(B815:B826)</f>
        <v>3.1957419354838703</v>
      </c>
      <c r="AE831">
        <v>5</v>
      </c>
      <c r="AF831">
        <f>AVERAGE(B827:B831)</f>
        <v>5.8</v>
      </c>
      <c r="AG831">
        <f>SUM(N827:N831)/SUM(B827:B831)</f>
        <v>3.3025862068965526</v>
      </c>
    </row>
    <row r="832" spans="1:33" ht="13.5" x14ac:dyDescent="0.25">
      <c r="A832" s="1"/>
      <c r="S832">
        <v>6</v>
      </c>
      <c r="T832">
        <f>AVERAGE(B804,B807,B816,B820,B823,B826)</f>
        <v>7.583333333333333</v>
      </c>
      <c r="U832">
        <f>SUM(N804,N807,N816,N820,N823,N826)/SUM(B804,B807,B816,B820,B823,B826)</f>
        <v>3.095824175824176</v>
      </c>
    </row>
    <row r="833" spans="1:33" ht="13.5" x14ac:dyDescent="0.25">
      <c r="A833" s="1">
        <v>1</v>
      </c>
      <c r="B833">
        <v>8.5</v>
      </c>
      <c r="C833">
        <v>1</v>
      </c>
      <c r="D833">
        <v>29</v>
      </c>
      <c r="E833">
        <v>0</v>
      </c>
      <c r="F833">
        <v>7</v>
      </c>
      <c r="G833">
        <v>2.2799999999999998</v>
      </c>
      <c r="H833">
        <v>-170</v>
      </c>
      <c r="I833">
        <v>45</v>
      </c>
      <c r="J833">
        <v>3497</v>
      </c>
      <c r="K833">
        <v>1</v>
      </c>
      <c r="L833">
        <v>1</v>
      </c>
      <c r="M833">
        <v>2024</v>
      </c>
      <c r="N833">
        <f t="shared" si="51"/>
        <v>19.38</v>
      </c>
    </row>
    <row r="834" spans="1:33" ht="13.5" x14ac:dyDescent="0.25">
      <c r="A834" s="1">
        <v>1</v>
      </c>
      <c r="B834">
        <v>9</v>
      </c>
      <c r="C834">
        <v>0</v>
      </c>
      <c r="D834">
        <v>28</v>
      </c>
      <c r="E834">
        <v>0</v>
      </c>
      <c r="F834">
        <v>6</v>
      </c>
      <c r="G834">
        <v>3.75</v>
      </c>
      <c r="H834">
        <v>-150</v>
      </c>
      <c r="I834">
        <v>45</v>
      </c>
      <c r="J834">
        <v>3420</v>
      </c>
      <c r="K834">
        <v>1</v>
      </c>
      <c r="L834">
        <v>2</v>
      </c>
      <c r="M834">
        <v>2024</v>
      </c>
      <c r="N834">
        <f t="shared" si="51"/>
        <v>33.75</v>
      </c>
    </row>
    <row r="835" spans="1:33" ht="13.5" x14ac:dyDescent="0.25">
      <c r="A835" s="1">
        <v>1</v>
      </c>
      <c r="B835">
        <v>5</v>
      </c>
      <c r="C835">
        <v>0</v>
      </c>
      <c r="D835">
        <v>18</v>
      </c>
      <c r="E835">
        <v>0</v>
      </c>
      <c r="F835">
        <v>23</v>
      </c>
      <c r="G835">
        <v>2.37</v>
      </c>
      <c r="H835">
        <v>160</v>
      </c>
      <c r="I835">
        <v>40</v>
      </c>
      <c r="J835">
        <v>2850</v>
      </c>
      <c r="K835">
        <v>1</v>
      </c>
      <c r="L835">
        <v>3</v>
      </c>
      <c r="M835">
        <v>2024</v>
      </c>
      <c r="N835">
        <f t="shared" si="51"/>
        <v>11.850000000000001</v>
      </c>
    </row>
    <row r="836" spans="1:33" ht="13.5" x14ac:dyDescent="0.25">
      <c r="A836" s="1">
        <v>1</v>
      </c>
      <c r="B836">
        <v>8</v>
      </c>
      <c r="C836">
        <v>1</v>
      </c>
      <c r="D836">
        <v>2</v>
      </c>
      <c r="E836">
        <v>1</v>
      </c>
      <c r="F836">
        <v>10</v>
      </c>
      <c r="G836">
        <v>2.67</v>
      </c>
      <c r="H836">
        <v>-170</v>
      </c>
      <c r="I836">
        <v>45</v>
      </c>
      <c r="J836">
        <v>3032</v>
      </c>
      <c r="K836">
        <v>2</v>
      </c>
      <c r="L836">
        <v>4</v>
      </c>
      <c r="M836">
        <v>2024</v>
      </c>
      <c r="N836">
        <f t="shared" si="51"/>
        <v>21.36</v>
      </c>
    </row>
    <row r="837" spans="1:33" ht="13.5" x14ac:dyDescent="0.25">
      <c r="A837" s="1">
        <v>1</v>
      </c>
      <c r="B837">
        <v>5</v>
      </c>
      <c r="C837">
        <v>1</v>
      </c>
      <c r="D837">
        <v>5</v>
      </c>
      <c r="E837">
        <v>1</v>
      </c>
      <c r="F837">
        <v>10</v>
      </c>
      <c r="G837">
        <v>2.65</v>
      </c>
      <c r="H837">
        <v>150</v>
      </c>
      <c r="I837">
        <v>40</v>
      </c>
      <c r="J837">
        <v>3689</v>
      </c>
      <c r="K837">
        <v>2</v>
      </c>
      <c r="L837">
        <v>4</v>
      </c>
      <c r="M837">
        <v>2024</v>
      </c>
      <c r="N837">
        <f t="shared" si="51"/>
        <v>13.25</v>
      </c>
    </row>
    <row r="838" spans="1:33" ht="13.5" x14ac:dyDescent="0.25">
      <c r="A838" s="1"/>
    </row>
    <row r="839" spans="1:33" ht="13.5" x14ac:dyDescent="0.25">
      <c r="A839" s="1"/>
    </row>
    <row r="840" spans="1:33" ht="13.5" x14ac:dyDescent="0.25">
      <c r="A840" s="1"/>
      <c r="P840">
        <f>CORREL(B12:B373,G12:G373)</f>
        <v>-2.8504857606869577E-3</v>
      </c>
      <c r="Q840">
        <f>CORREL(B375:B831,G375:G831)</f>
        <v>7.4202699808362804E-2</v>
      </c>
      <c r="R840" t="s">
        <v>20</v>
      </c>
      <c r="S840">
        <f>CORREL(B12:B831,G12:G831)</f>
        <v>4.2775908777699503E-2</v>
      </c>
      <c r="T840">
        <f>CORREL(P12:P831,O12:O831)</f>
        <v>0.82121490353023152</v>
      </c>
    </row>
    <row r="841" spans="1:33" x14ac:dyDescent="0.2">
      <c r="P841" t="s">
        <v>38</v>
      </c>
      <c r="S841" s="4">
        <v>0.9</v>
      </c>
    </row>
    <row r="842" spans="1:33" x14ac:dyDescent="0.2">
      <c r="B842">
        <f>AVERAGE(B35:B831)</f>
        <v>7.647177419354839</v>
      </c>
      <c r="G842">
        <f>SUM(N35:N822)/SUM(B35:B822)</f>
        <v>2.8504952076677297</v>
      </c>
      <c r="J842">
        <f>AVERAGE(J35:J831)</f>
        <v>2979.6836363636362</v>
      </c>
      <c r="S842">
        <f>SUM(S33,S37,S60,S79,S95,S114,S122,S140,S152,S172,S182,S189,S202,S211,S216,S227,S238,S251,S260,S268,S280,S288,S301,S310,S317,S330,S339,S349,S355,S361,S371,S380,S391,S400,S419,S432,S451,S470,S492,S515,S535,S551,S565,S585,S610,S624,S639,S653,S675,S695,S725,S739,S765,S796,S829)</f>
        <v>81</v>
      </c>
      <c r="T842">
        <f>SUM(S31*T31,S37*T37,S60*T60,S79*T79,S95*T95,S114*T114,S122*T122,S140*T140,S152*T152,S172*T172,S182*T182,S189*T189,S202*T202,S211*T211,S216*T216,S227*T227,S238*T238,S251*T251,S260*T260,S268*T268,S280*T280,S288*T288,S301*T301,S310*T310,S317*T317,S330*T330,S339*T339,S349*T349,S355*T355,S361*T361,S371*T371,S380*T380,S391*T391,S400*T400,S419*T419,S432*T432,S451*T451,S470*T470,S492*T492,S515*T515,S535*T535,S551*T551,S565*T565,S585*T585,S610*T610,S624*T624,S639*T639,S653*T653,S675*T675,S695*T695,S725*T725,S739*T739,S765*T765,S796*T796,S829*T829)/S842</f>
        <v>6.2592592592592595</v>
      </c>
      <c r="U842">
        <f>SUM(S31*T31*U31,S37*T37*U37,S60*T60*U60,S79*T79*U79,S95*T95*U95,S114*T114*U114,S122*T122*U122,S140*T140*U140,S152*T152*U152,S172*T172*U172,S182*T182*U182,S189*T189*U189,S202*T202*U202,S211*T211*U211,S216*T216*U216,S227*T227*U227,S238*T238*U238,S251*T251*U251,S260*T260*U260,S268*T268*U268,S280*T280*U280,S288*T288*U288,S301*T301*U301,S310*T310*U310,S317*T317*U317,S330*T330*U330,S339*T339*U339,S349*T349*U349,S355*T355*U355,S361*T361*U361,S371*T371*U371,S380*T380*U380,S391*T391*U391,S400*T400*U400,S419*T419*U419,S432*T432*U432,S451*T451*U451,S470*T470*U470,S492*T492*U492,S515*T515*U515,S535*T535*U535,S551*T551*U551,S565*T565*U565,S585*T585*U585,S610*T610*U610,S624*T624*U624,S639*T639*U639,S653*T653*U653,S675*T675*U675,S695*T695*U695,S725*T725*U725,S739*T739*U739,S765*T765*U765,S796*T796*U796,S829*T829*U829) / (S842*T842)</f>
        <v>2.8752175457104503</v>
      </c>
    </row>
    <row r="843" spans="1:33" x14ac:dyDescent="0.2">
      <c r="G843">
        <f>STDEV(G35:G822)</f>
        <v>0.78399250748548333</v>
      </c>
      <c r="S843">
        <f>SUM(S34,S38,S61,S80,S96,S115,S123,S141,S153,S173,S183,S190,S203,S212,S217,S228,S239,S252,S261,S269,S281,S289,S302,S311,S318,S331,S340,S350,S356,S362,S372,S381,S392,S401,S420,S433,S452,S471,S493,S516,S536,S552,S566,S586,S611,S625,S640,S654,S676,S696,S726,S740,S766,S797,S830)</f>
        <v>579</v>
      </c>
      <c r="T843">
        <f>SUM(S32*T32,S38*T38,S61*T61,S80*T80,S96*T96,S115*T115,S123*T123,S141*T141,S153*T153,S173*T173,S183*T183,S190*T190,S203*T203,S212*T212,S217*T217,S228*T228,S239*T239,S252*T252,S261*T261,S269*T269,S281*T281,S289*T289,S302*T302,S311*T311,S318*T318,S331*T331,S340*T340,S350*T350,S356*T356,S362*T362,S372*T372,S381*T381,S392*T392,S401*T401,S420*T420,S433*T433,S452*T452,S471*T471,S493*T493,S516*T516,S536*T536,S552*T552,S566*T566,S586*T586,S611*T611,S625*T625,S640*T640,S654*T654,S676*T676,S696*T696,S726*T726,S740*T740,S766*T766,S797*T797,S830*T830)/S843</f>
        <v>8.0330144229312488</v>
      </c>
      <c r="U843">
        <f>SUM(S32*T32*U32,S38*T38*U38,S61*T61*U61,S80*T80*U80,S96*T96*U96,S115*T115*U115,S123*T123*U123,S141*T141*U141,S153*T153*U153,S173*T173*U173,S183*T183*U183,S190*T190*U190,S203*T203*U203,S212*T212*U212,S217*T217*U217,S228*T228*U228,S239*T239*U239,S252*T252*U252,S261*T261*U261,S269*T269*U269,S281*T281*U281,S289*T289*U289,S302*T302*U302,S311*T311*U311,S318*T318*U318,S331*T331*U331,S340*T340*U340,S350*T350*U350,S356*T356*U356,S362*T362*U362,S372*T372*U372,S381*T381*U381,S392*T392*U392,S401*T401*U401,S420*T420*U420,S433*T433*U433,S452*T452*U452,S471*T471*U471,S493*T493*U493,S516*T516*U516,S536*T536*U536,S552*T552*U552,S566*T566*U566,S586*T586*U586,S611*T611*U611,S625*T625*U625,S640*T640*U640,S654*T654*U654,S676*T676*U676,S696*T696*U696,S726*T726*U726,S740*T740*U740,S766*T766*U766,S797*T797*U797,S830*T830*U830) / (S843*T843)</f>
        <v>2.8755416125286168</v>
      </c>
    </row>
    <row r="844" spans="1:33" x14ac:dyDescent="0.2">
      <c r="B844">
        <f>STDEV(B35:B831)</f>
        <v>3.4989200549959052</v>
      </c>
      <c r="P844">
        <f>SUM(P33,P39,P62,P81,P97,P116,P124,P142,P154,P174,P184,P191,P204,P213,P218,P229,P240,P253,P262,P270,P282,P290,P303,P312,P319,P332,P341,P351,P357,P363,P373,P382,P393,P402,P421,P434,P453,P472,P494,P517,P537,P553,P567,P587,P612,P626,P641,P655,P677,P697,P727, P741,P767,P798,P831)</f>
        <v>768</v>
      </c>
      <c r="Q844">
        <f>SUM(P33*Q33,P39*Q39,P62*Q62,P81*Q81,P97*Q97,P116*Q116,P124*Q124,P142*Q142,P154*Q154,P174*Q174,P184*Q184,P191*Q191,P204*Q204,P213*Q213,P218*Q218,P229*Q229,P240*Q240,P253*Q253,P262*Q262,P270*Q270,P282*Q282,P290*Q290,P303*Q303,P312*Q312,P319*Q319,P332*Q332,P341*Q341,P351*Q351,P357*Q357,P363*Q363,P373*Q373,P382*Q382,P393*Q393,P402*Q402,P421*Q421,P434*Q434,P453*Q453,P472*Q472,P494*Q494,P517*Q517,P537*Q537,P553*Q553,P567*Q567,P587*Q587,P612*Q612,P626*Q626,P641*Q641,P655*Q655,P677*Q677,P697*Q697,P727*Q727,P741*Q741,P767*Q767,P798*Q798,P831*Q831)</f>
        <v>5863</v>
      </c>
      <c r="R844">
        <f>(SUM(N12:N33)+SUM(N35:N40)+SUM(N43:N62)+SUM(N64:N81)+SUM(N85:N97)+SUM(N100:N116)+SUM(N118:N124)+SUM(N126:N142)+SUM(N144:N154)+SUM(N156:N174)+SUM(N176:N184)+SUM(N186:N191)+SUM(N193:N204)+SUM(N206:N213)+SUM(N215:N218)+SUM(N220:N229)+SUM(N231:N240)+SUM(N242:N253)+SUM(N255:N262)+SUM(N264:N270)+SUM(N272:N282)+SUM(N284:N290)+SUM(N292:N303)+SUM(N305:N312)+SUM(N314:N319)+SUM(N321:N332)+SUM(N334:N341)+SUM(N343:N351)+SUM(N353:N357)+SUM(N359:N363)+SUM(N365:N373)+SUM(N375:N382)+SUM(N384:N393)+SUM(N395:N402)+SUM(N404:N421)+SUM(N423:N434)+SUM(N436:N453)+SUM(N455:N472)+SUM(N474:N494)+SUM(N496:N517)+SUM(N519:N537)+SUM(N539:N553)+SUM(N555:N567)+SUM(N569:N587)+SUM(N589:N612)+SUM(N614:N626)+SUM(N628:N641)+SUM(N643:N655)+SUM(N657:N677)+SUM(N679:N705)+SUM(N707:N732)+SUM(N734:N751)+SUM(N753:N777)+SUM(N779:N799)+SUM(N801:N831))/(SUM(B10:B33)+SUM(B35:B40)+SUM(B43:B62)+SUM(B64:B81)+SUM(B85:B97)+SUM(B100:B116)+SUM(B118:B124)+SUM(B126:B142)+SUM(B144:B154)+SUM(B156:B174)+SUM(B176:B184)+SUM(B186:B191)+SUM(B193:B204)+SUM(B206:B213)+SUM(B215:B218)+SUM(B220:B229)+SUM(B231:B240)+SUM(B242:B253)+SUM(B255:B262)+SUM(B264:B270)+SUM(B272:B282)+SUM(B284:B290)+SUM(B292:B303)+SUM(B305:B312)+SUM(B314:B319)+SUM(B321:B332)+SUM(B334:B341)+SUM(B343:B351)+SUM(B353:B357)+SUM(B359:B363)+SUM(B365:B373)+SUM(B375:B382)+SUM(B384:B393)+SUM(B395:B402)+SUM(B404:B421)+SUM(B423:B434)+SUM(B436:B453)+SUM(B455:B472)+SUM(B474:B494)+SUM(B496:B517)+SUM(B519:B537)+SUM(B539:B553)+SUM(B555:B567)+SUM(B569:B587)+SUM(B589:B612)+SUM(B614:B626)+SUM(B628:B641)+SUM(B643:B655)+SUM(B657:B677)+SUM(B679:B705)+SUM(B707:B732)+SUM(B734:B751)+SUM(B753:B777)+SUM(B779:B799)+SUM(B801:B831))</f>
        <v>2.8569431117203568</v>
      </c>
      <c r="S844">
        <f>SUM(S35,S39,S62,S81,S97,S116,S124,S142,S154,S174,S184,S191,S204,S213,S218,S229,S240,S253,S262,S270,S282,S290,S303,S312,S319,S332,S341,S351,S357,S363,S373,S382,S393,S402,S421,S434,S453,S472,S494,S517,S537,S553,S567,S587,S612,S626,S641,S655,S677,S697,S727,S741,S767,S798,S831)</f>
        <v>96</v>
      </c>
      <c r="T844">
        <f>SUM(S33*T33,S39*T39,S62*T62,S81*T81,S97*T97,S116*T116,S124*T124,S142*T142,S154*T154,S174*T174,S184*T184,S191*T191,S204*T204,S213*T213,S218*T218,S229*T229,S240*T240,S253*T253,S262*T262,S270*T270,S282*T282,S290*T290,S303*T303,S312*T312,S319*T319,S332*T332,S341*T341,S351*T351,S357*T357,S363*T363,S373*T373,S382*T382,S393*T393,S402*T402,S421*T421,S434*T434,S453*T453,S472*T472,S494*T494,S517*T517,S537*T537,S553*T553,S567*T567,S587*T587,S612*T612,S626*T626,S641*T641,S655*T655,S677*T677,S697*T697,S727*T727,S741*T741,S767*T767,S798*T798,S831*T831)/S844</f>
        <v>7.432291666666667</v>
      </c>
      <c r="U844">
        <f>SUM(S33*T33*U33,S39*T39*U39,S62*T62*U62,S81*T81*U81,S97*T97*U97,S116*T116*U116,S124*T124*U124,S142*T142*U142,S154*T154*U154,S174*T174*U174,S184*T184*U184,S191*T191*U191,S204*T204*U204,S213*T213*U213,S218*T218*U218,S229*T229*U229,S240*T240*U240,S253*T253*U253,S262*T262*U262,S270*T270*U270,S282*T282*U282,S290*T290*U290,S303*T303*U303,S312*T312*U312,S319*T319*U319,S332*T332*U332,S341*T341*U341,S351*T351*U351,S357*T357*U357,S363*T363*U363,S373*T373*U373,S382*T382*U382,S393*T393*U393,S402*T402*U402,S421*T421*U421,S434*T434*U434,S453*T453*U453,S472*T472*U472,S494*T494*U494,S517*T517*U517,S537*T537*U537,S553*T553*U553,S567*T567*U567,S587*T587*U587,S612*T612*U612,S626*T626*U626,S641*T641*U641,S655*T655*U655,S677*T677*U677,S697*T697*U697,S727*T727*U727,S741*T741*U741,S767*T767*U767,S798*T798*U798,S831*T831*U831) / (S844*T844)</f>
        <v>2.7173791170287314</v>
      </c>
      <c r="V844">
        <f>SUM(V35,V39,V62,V81,V97,V116,V124,V142,V154,V174,V184,V191,V204,V213,V218,V229,V240,V253,V262,V270,V282,V290,V303,V312,V319,V332,V341,V351,V357,V363,V373,V382,V393,V402,V421,V434,V453,V472,V494,V517,V537,V553,V567,V587,V612,V626,V641,V655,V677,V697,V727,V741,V767,V798,V831)</f>
        <v>95</v>
      </c>
      <c r="W844">
        <f>SUM(V33*W33,V39*W39,V62*W62,V81*W81,V97*W97,V116*W116,V124*W124,V142*W142,V154*W154,V174*W174,V184*W184,V191*W191,V204*W204,V213*W213,V218*W218,V229*W229,V240*W240,V253*W253,V262*W262,V270*W270,V282*W282,V290*W290,V303*W303,V312*W312,V319*W319,V332*W332,V341*W341,V351*W351,V357*W357,V363*W363,V373*W373,V382*W382,V393*W393,V402*W402,V421*W421,V434*W434,V453*W453,V472*W472,V494*W494,V517*W517,V537*W537,V553*W553,V567*W567,V587*W587,V612*W612,V626*W626,V641*W641,V655*W655,V677*W677,V697*W697,V727*W727,V741*W741,V767*W767,V798*W798,V831*W831)/V844</f>
        <v>7.4315789473684211</v>
      </c>
      <c r="X844">
        <f>SUM(V33*W33*X33,V39*W39*X39,V62*W62*X62,V81*W81*X81,V97*W97*X97,V116*W116*X116,V124*W124*X124,V142*W142*X142,V154*W154*X154,V174*W174*X174,V184*W184*X184,V191*W191*X191,V204*W204*X204,V213*W213*X213,V218*W218*X218,V229*W229*X229,V240*W240*X240,V253*W253*X253,V262*W262*X262,V270*W270*X270,V282*W282*X282,V290*W290*X290,V303*W303*X303,V312*W312*X312,V319*W319*X319,V332*W332*X332,V341*W341*X341,V351*W351*X351,V357*W357*X357,V363*W363*X363,V373*W373*X373,V382*W382*X382,V393*W393*X393,V402*W402*X402,V421*W421*X421,V434*W434*X434,V453*W453*X453,V472*W472*X472,V494*W494*X494,V517*W517*X517,V537*W537*X537,V553*W553*X553,V567*W567*X567,V587*W587*X587,V612*W612*X612,V626*W626*X626,V641*W641*X641,V655*W655*X655,V677*W677*X677,V697*W697*X697,V727*W727*X727,V741*W741*X741,V767*W767*X767,V798*W798*X798,V831*W831*X831) / (V844*W844)</f>
        <v>2.6707294617563742</v>
      </c>
      <c r="Y844">
        <f>SUM(Y35,Y39,Y62,Y81,Y97,Y116,Y124,Y142,Y154,Y174,Y184,Y191,Y204,Y213,Y218,Y229,Y240,Y253,Y262,Y270,Y282,Y290,Y303,Y312,Y319,Y332,Y341,Y351,Y357,Y363,Y373,Y382,Y393,Y402,Y421,Y434,Y453,Y472,Y494,Y517,Y537,Y553,Y567,Y587,Y612,Y626,Y641,Y655,Y677,Y697,Y727,Y741,Y767,Y798,Y831)</f>
        <v>249</v>
      </c>
      <c r="Z844">
        <f>SUM(Y33*Z33,Y39*Z39,Y62*Z62,Y81*Z81,Y97*Z97,Y116*Z116,Y124*Z124,Y142*Z142,Y154*Z154,Y174*Z174,Y184*Z184,Y191*Z191,Y204*Z204,Y213*Z213,Y218*Z218,Y229*Z229,Y240*Z240,Y253*Z253,Y262*Z262,Y270*Z270,Y282*Z282,Y290*Z290,Y303*Z303,Y312*Z312,Y319*Z319,Y332*Z332,Y341*Z341,Y351*Z351,Y357*Z357,Y363*Z363,Y373*Z373,Y382*Z382,Y393*Z393,Y402*Z402,Y421*Z421,Y434*Z434,Y453*Z453,Y472*Z472,Y494*Z494,Y517*Z517,Y537*Z537,Y553*Z553,Y567*Z567,Y587*Z587,Y612*Z612,Y626*Z626,Y641*Z641,Y655*Z655,Y677*Z677,Y697*Z697,Y727*Z727,Y741*Z741,Y767*Z767,Y798*Z798,Y831*Z831)/Y844</f>
        <v>8.0562248995983943</v>
      </c>
      <c r="AA844">
        <f>SUM(Y33*Z33*AA33,Y39*Z39*AA39,Y62*Z62*AA62,Y81*Z81*AA81,Y97*Z97*AA97,Y116*Z116*AA116,Y124*Z124*AA124,Y142*Z142*AA142,Y154*Z154*AA154,Y174*Z174*AA174,Y184*Z184*AA184,Y191*Z191*AA191,Y204*Z204*AA204,Y213*Z213*AA213,Y218*Z218*AA218,Y229*Z229*AA229,Y240*Z240*AA240,Y253*Z253*AA253,Y262*Z262*AA262,Y270*Z270*AA270,Y282*Z282*AA282,Y290*Z290*AA290,Y303*Z303*AA303,Y312*Z312*AA312,Y319*Z319*AA319,Y332*Z332*AA332,Y341*Z341*AA341,Y351*Z351*AA351,Y357*Z357*AA357,Y363*Z363*AA363,Y373*Z373*AA373,Y382*Z382*AA382,Y393*Z393*AA393,Y402*Z402*AA402,Y421*Z421*AA421,Y434*Z434*AA434,Y453*Z453*AA453,Y472*Z472*AA472,Y494*Z494*AA494,Y517*Z517*AA517,Y537*Z537*AA537,Y553*Z553*AA553,Y567*Z567*AA567,Y587*Z587*AA587,Y612*Z612*AA612,Y626*Z626*AA626,Y641*Z641*AA641,Y655*Z655*AA655,Y677*Z677*AA677,Y697*Z697*AA697,Y727*Z727*AA727,Y741*Z741*AA741,Y767*Z767*AA767,Y798*Z798*AA798,Y831*Z831*AA831) / (Y844*Z844)</f>
        <v>3.0126720963236404</v>
      </c>
      <c r="AB844">
        <f>SUM(AB35,AB39,AB62,AB81,AB97,AB116,AB124,AB142,AB154,AB174,AB184,AB191,AB204,AB213,AB218,AB229,AB240,AB253,AB262,AB270,AB282,AB290,AB303,AB312,AB319,AB332,AB341,AB351,AB357,AB363,AB373,AB382,AB393,AB402,AB421,AB434,AB453,AB472,AB494,AB517,AB537,AB553,AB567,AB587,AB612,AB626,AB641,AB655,AB677,AB697,AB727,AB741,AB767,AB798,AB831)</f>
        <v>249</v>
      </c>
      <c r="AC844">
        <f>SUM(AB33*AC33,AB39*AC39,AB62*AC62,AB81*AC81,AB97*AC97,AB116*AC116,AB124*AC124,AB142*AC142,AB154*AC154,AB174*AC174,AB184*AC184,AB191*AC191,AB204*AC204,AB213*AC213,AB218*AC218,AB229*AC229,AB240*AC240,AB253*AC253,AB262*AC262,AB270*AC270,AB282*AC282,AB290*AC290,AB303*AC303,AB312*AC312,AB319*AC319,AB332*AC332,AB341*AC341,AB351*AC351,AB357*AC357,AB363*AC363,AB373*AC373,AB382*AC382,AB393*AC393,AB402*AC402,AB421*AC421,AB434*AC434,AB453*AC453,AB472*AC472,AB494*AC494,AB517*AC517,AB537*AC537,AB553*AC553,AB567*AC567,AB587*AC587,AB612*AC612,AB626*AC626,AB641*AC641,AB655*AC655,AB677*AC677,AB697*AC697,AB727*AC727,AB741*AC741,AB767*AC767,AB798*AC798,AB831*AC831)/AB844</f>
        <v>7.9904618473895583</v>
      </c>
      <c r="AD844">
        <f>SUM(AB33*AC33*AD33,AB39*AC39*AD39,AB62*AC62*AD62,AB81*AC81*AD81,AB97*AC97*AD97,AB116*AC116*AD116,AB124*AC124*AD124,AB142*AC142*AD142,AB154*AC154*AD154,AB174*AC174*AD174,AB184*AC184*AD184,AB191*AC191*AD191,AB204*AC204*AD204,AB213*AC213*AD213,AB218*AC218*AD218,AB229*AC229*AD229,AB240*AC240*AD240,AB253*AC253*AD253,AB262*AC262*AD262,AB270*AC270*AD270,AB282*AC282*AD282,AB290*AC290*AD290,AB303*AC303*AD303,AB312*AC312*AD312,AB319*AC319*AD319,AB332*AC332*AD332,AB341*AC341*AD341,AB351*AC351*AD351,AB357*AC357*AD357,AB363*AC363*AD363,AB373*AC373*AD373,AB382*AC382*AD382,AB393*AC393*AD393,AB402*AC402*AD402,AB421*AC421*AD421,AB434*AC434*AD434,AB453*AC453*AD453,AB472*AC472*AD472,AB494*AC494*AD494,AB517*AC517*AD517,AB537*AC537*AD537,AB553*AC553*AD553,AB567*AC567*AD567,AB587*AC587*AD587,AB612*AC612*AD612,AB626*AC626*AD626,AB641*AC641*AD641,AB655*AC655*AD655,AB677*AC677*AD677,AB697*AC697*AD697,AB727*AC727*AD727,AB741*AC741*AD741,AB767*AC767*AD767,AB798*AC798*AD798,AB831*AC831*AD831) / (AB844*AC844)</f>
        <v>2.8928037884709799</v>
      </c>
      <c r="AE844">
        <f>SUM(AE35,AE39,AE62,AE81,AE97,AE116,AE124,AE142,AE154,AE174,AE184,AE191,AE204,AE213,AE218,AE229,AE240,AE253,AE262,AE270,AE282,AE290,AE303,AE312,AE319,AE332,AE341,AE351,AE357,AE363,AE373,AE382,AE393,AE402,AE421,AE434,AE453,AE472,AE494,AE517,AE537,AE553,AE567,AE587,AE612,AE626,AE641,AE655,AE677,AE697,AE727,AE741,AE767,AE798,AE831)</f>
        <v>151</v>
      </c>
      <c r="AF844">
        <f>SUM(AE33*AF33,AE39*AF39,AE62*AF62,AE81*AF81,AE97*AF97,AE116*AF116,AE124*AF124,AE142*AF142,AE154*AF154,AE174*AF174,AE184*AF184,AE191*AF191,AE204*AF204,AE213*AF213,AE218*AF218,AE229*AF229,AE240*AF240,AE253*AF253,AE262*AF262,AE270*AF270,AE282*AF282,AE290*AF290,AE303*AF303,AE312*AF312,AE319*AF319,AE332*AF332,AE341*AF341,AE351*AF351,AE357*AF357,AE363*AF363,AE373*AF373,AE382*AF382,AE393*AF393,AE402*AF402,AE421*AF421,AE434*AF434,AE453*AF453,AE472*AF472,AE494*AF494,AE517*AF517,AE537*AF537,AE553*AF553,AE567*AF567,AE587*AF587,AE612*AF612,AE626*AF626,AE641*AF641,AE655*AF655,AE677*AF677,AE697*AF697,AE727*AF727,AE741*AF741,AE767*AF767,AE798*AF798,AE831*AF831)/AE844</f>
        <v>7.6092715231788075</v>
      </c>
      <c r="AG844">
        <f>SUM(AE33*AF33*AG33,AE39*AF39*AG39,AE62*AF62*AG62,AE81*AF81*AG81,AE97*AF97*AG97,AE116*AF116*AG116,AE124*AF124*AG124,AE142*AF142*AG142,AE154*AF154*AG154,AE174*AF174*AG174,AE184*AF184*AG184,AE191*AF191*AG191,AE204*AF204*AG204,AE213*AF213*AG213,AE218*AF218*AG218,AE229*AF229*AG229,AE240*AF240*AG240,AE253*AF253*AG253,AE262*AF262*AG262,AE270*AF270*AG270,AE282*AF282*AG282,AE290*AF290*AG290,AE303*AF303*AG303,AE312*AF312*AG312,AE319*AF319*AG319,AE332*AF332*AG332,AE341*AF341*AG341,AE351*AF351*AG351,AE357*AF357*AG357,AE363*AF363*AG363,AE373*AF373*AG373,AE382*AF382*AG382,AE393*AF393*AG393,AE402*AF402*AG402,AE421*AF421*AG421,AE434*AF434*AG434,AE453*AF453*AG453,AE472*AF472*AG472,AE494*AF494*AG494,AE517*AF517*AG517,AE537*AF537*AG537,AE553*AF553*AG553,AE567*AF567*AG567,AE587*AF587*AG587,AE612*AF612*AG612,AE626*AF626*AG626,AE641*AF641*AG641,AE655*AF655*AG655,AE677*AF677*AG677,AE697*AF697*AG697,AE727*AF727*AG727,AE741*AF741*AG741,AE767*AF767*AG767,AE798*AF798*AG798,AE831*AF831*AG831) / (AE844*AF844)</f>
        <v>2.6009704090513495</v>
      </c>
    </row>
    <row r="845" spans="1:33" x14ac:dyDescent="0.2">
      <c r="P845">
        <f>P844/55</f>
        <v>13.963636363636363</v>
      </c>
      <c r="Q845">
        <f>Q844/P844</f>
        <v>7.634114583333333</v>
      </c>
      <c r="S845">
        <f>SUM(S36,S40,S63,S82,S98,S117,S125,S143,S155,S175,S185,S192,S205,S214,S219,S230,S241,S254,S263,S271,S283,S291,S304,S313,S320,S333,S342,S352,S358,S364,S374,S383,S394,S403,S422,S435,S454,S473,S495,S518,S538,S554,S568,S588,S613,S627,S642,S656,S678,S698,S728,S742,S768,S799,S832)</f>
        <v>207</v>
      </c>
      <c r="T845">
        <f>SUM(S34*T34,S40*T40,S63*T63,S82*T82,S98*T98,S117*T117,S125*T125,S143*T143,S155*T155,S175*T175,S185*T185,S192*T192,S205*T205,S214*T214,S219*T219,S230*T230,S241*T241,S254*T254,S263*T263,S271*T271,S283*T283,S291*T291,S304*T304,S313*T313,S320*T320,S333*T333,S342*T342,S352*T352,S358*T358,S364*T364,S374*T374,S383*T383,S394*T394,S403*T403,S422*T422,S435*T435,S454*T454,S473*T473,S495*T495,S518*T518,S538*T538,S554*T554,S568*T568,S588*T588,S613*T613,S627*T627,S642*T642,S656*T656,S678*T678,S698*T698,S728*T728,S742*T742,S768*T768,S799*T799,S832*T832)/S845</f>
        <v>8.271048999309869</v>
      </c>
      <c r="U845">
        <f>SUM(S34*T34*U34,S40*T40*U40,S63*T63*U63,S82*T82*U82,S98*T98*U98,S117*T117*U117,S125*T125*U125,S143*T143*U143,S155*T155*U155,S175*T175*U175,S185*T185*U185,S192*T192*U192,S205*T205*U205,S214*T214*U214,S219*T219*U219,S230*T230*U230,S241*T241*U241,S254*T254*U254,S263*T263*U263,S271*T271*U271,S283*T283*U283,S291*T291*U291,S304*T304*U304,S313*T313*U313,S320*T320*U320,S333*T333*U333,S342*T342*U342,S352*T352*U352,S358*T358*U358,S364*T364*U364,S374*T374*U374,S383*T383*U383,S394*T394*U394,S403*T403*U403,S422*T422*U422,S435*T435*U435,S454*T454*U454,S473*T473*U473,S495*T495*U495,S518*T518*U518,S538*T538*U538,S554*T554*U554,S568*T568*U568,S588*T588*U588,S613*T613*U613,S627*T627*U627,S642*T642*U642,S656*T656*U656,S678*T678*U678,S698*T698*U698,S728*T728*U728,S742*T742*U742,S768*T768*U768,S799*T799*U799,S832*T832*U832) / (S845*T845)</f>
        <v>3.0165177736099431</v>
      </c>
    </row>
    <row r="846" spans="1:33" x14ac:dyDescent="0.2">
      <c r="O846">
        <f>AVERAGE(O33,O39,O62,O81,O97,O116,O124,O142,O154,O174,O184,O191,O204,O213,O218,O229,O240,O253,O262,O270,O282,O290,O303,O312,O319,O332,O341,O351,O357,O363,O373,O382,O393,O402,O421,O434,O453,O472,O494,O517,O537,O553,O567,O587,O612,O626,O641,O655,O677,O697,O727, O741,O767,O831)</f>
        <v>11.768518518518519</v>
      </c>
    </row>
    <row r="847" spans="1:33" x14ac:dyDescent="0.2">
      <c r="P847" t="s">
        <v>27</v>
      </c>
    </row>
    <row r="848" spans="1:33" x14ac:dyDescent="0.2">
      <c r="S848">
        <f>SUM(S31,S37,S60,S79,S95,S114,S122,S140,S152,S172,S182,S189,S202,S211,S216,S227,S238,S251,S260,S268,S280,S288,S301,S310,S317,S330,S339,S349,S355,S361,S371)</f>
        <v>32</v>
      </c>
      <c r="T848">
        <f>SUM(S31*T31,S37*T37,S60*T60,S79*T79,S95*T95,S114*T114,S122*T122,S140*T140,S152*T152,S172*T172,S182*T182,S189*T189,S202*T202,S211*T211,S216*T216,S227*T227,S238*T238,S251*T251,S260*T260,S268*T268,S280*T280,S288*T288,S301*T301,S310*T310,S317*T317,S330*T330,S339*T339,S349*T349,S355*T355,S361*T361,S371*T371)/S848</f>
        <v>6.015625</v>
      </c>
      <c r="U848">
        <f>SUM(S31*T31*U31,S37*T37*U37,S60*T60*U60,S79*T79*U79,S95*T95*U95,S114*T114*U114,S122*T122*U122,S140*T140*U140,S152*T152*U152,S172*T172*U172,S182*T182*U182,S189*T189*U189,S202*T202*U202,S211*T211*U211,S216*T216*U216,S227*T227*U227,S238*T238*U238,S251*T251*U251,S260*T260*U260,S268*T268*U268,S280*T280*U280,T288*S288*U288,S301*T301*U301,S310*T310*U310,S317*T317*U317,S330*T330*U330,S339*T339*U339,S349*T349*U349,S355*T355*U355,S361*T361*U361,S371*T371*U371)/(T848*S848)</f>
        <v>3.0416883116883118</v>
      </c>
    </row>
    <row r="849" spans="15:33" x14ac:dyDescent="0.2">
      <c r="S849">
        <f>SUM(S32,S38,S61,S80,S96,S115,S123,S141,S153,S173,S183,S190,S203,S212,S217,S228,S239,S252,S261,S269,S281,S289,S302,S311,S318,S331,S340,S350,S356,S362,S372)</f>
        <v>273</v>
      </c>
      <c r="T849">
        <f>SUM(S32*T32,S38*T38,S61*T61,S80*T80,S96*T96,S115*T115,S123*T123,S141*T141,S153*T153,S173*T173,S183*T183,S190*T190,S203*T203,S212*T212,S217*T217,S228*T228,S239*T239,S252*T252,S261*T261,S269*T269,S281*T281,S289*T289,S302*T302,S311*T311,S318*T318,S331*T331,S340*T340,S350*T350,S356*T356,S362*T362,S372*T372)/S849</f>
        <v>7.6402625152625143</v>
      </c>
      <c r="U849">
        <f>SUM(S32*T32*U32,S38*T38*U38,S61*T61*U61,S80*T80*U80,S96*T96*U96,S115*T115*U115,S123*T123*U123,S141*T141*U141,S153*T153*U153,S173*T173*U173,S183*T183*U183,S190*T190*U190,S203*T203*U203,S212*T212*U212,S217*T217*U217,S228*T228*U228,S239*T239*U239,S252*T252*U252,S261*T261*U261,S269*T269*U269,S281*T281*U281,T289*S289*U289,S302*T302*U302,S311*T311*U311,S318*T318*U318,S331*T331*U331,S340*T340*U340,S350*T350*U350,S356*T356*U356,S362*T362*U362,S372*T372*U372)/(T849*S849)</f>
        <v>2.828399246436375</v>
      </c>
    </row>
    <row r="850" spans="15:33" x14ac:dyDescent="0.2">
      <c r="P850">
        <f>SUM(P33,P39,P62,P81,P97,P116,P124,P142,P154,P174,P184,P191,P204,P213,P218,P229,P240,P253,P262,P270,P282,P290,P303,P312,P319,P332,P341,P351,P357,P363,P373)</f>
        <v>334</v>
      </c>
      <c r="Q850">
        <f>SUM(P33*Q33,P39*Q39,P62*Q62,P81*Q81,P97*Q97,P116*Q116,P124*Q124,P142*Q142,P154*Q154,P174*Q174,P184*Q184,P191*Q191,P204*Q204,P213*Q213,P218*Q218,P229*Q229,P240*Q240,P253*Q253,P262*Q262,P270*Q270,P282*Q282,P290*Q290,P303*Q303,P312*Q312,P319*Q319,P332*Q332,P341*Q341,P351*Q351,P357*Q357,P363*Q363,P373*Q373)</f>
        <v>2474.5</v>
      </c>
      <c r="R850">
        <f>(SUM(N10:N33)+SUM(N35:N40)+SUM(N43:N62)+SUM(N64:N81)+SUM(N85:N97)+SUM(N100:N116)+SUM(N118:N124)+SUM(N126:N142)+SUM(N144:N154)+SUM(N156:N174)+SUM(N176:N184)+SUM(N186:N191)+SUM(N193:N204)+SUM(N206:N213)+SUM(N215:N218)+SUM(N220:N229)+SUM(N231:N240)+SUM(N242:N253)+SUM(N255:N262)+SUM(N264:N270)+SUM(N272:N282)+SUM(N284:N290)+SUM(N292:N303)+SUM(N305:N312)+SUM(N314:N319)+SUM(N321:N332)+SUM(N334:N341)+SUM(N343:N351)+SUM(N353:N357)+SUM(N359:N363)+SUM(N365:N373))/(SUM(B10:B33)+SUM(B35:B40)+SUM(B43:B62)+SUM(B64:B81)+SUM(B85:B97)+SUM(B100:B116)+SUM(B118:B124)+SUM(B126:B142)+SUM(B144:B154)+SUM(B156:B174)+SUM(B176:B184)+SUM(B186:B191)+SUM(B193:B204)+SUM(B206:B213)+SUM(B215:B218)+SUM(B220:B229)+SUM(B231:B240)+SUM(B242:B253)+SUM(B255:B262)+SUM(B264:B270)+SUM(B272:B282)+SUM(B284:B290)+SUM(B292:B303)+SUM(B305:B312)+SUM(B314:B319)+SUM(B321:B332)+SUM(B334:B341)+SUM(B343:B351)+SUM(B353:B357)+SUM(B359:B363)+SUM(B365:B373))</f>
        <v>2.8348335035750765</v>
      </c>
      <c r="S850">
        <f>SUM(S33,S39,S62,S81,S97,S116,S124,S142,S154,S174,S184,S191,S204,S213,S218,S229,S240,S253,S262,S270,S282,S290,S303,S312,S319,S332,S341,S351,S357,S363,S373)</f>
        <v>30</v>
      </c>
      <c r="T850">
        <f>SUM(S33*T33,S39*T39,S62*T62,S81*T81,S97*T97,S116*T116,S124*T124,S142*T142,S154*T154,S174*T174,S184*T184,S191*T191,S204*T204,S213*T213,S218*T218,S229*T229,S240*T240,S253*T253,S262*T262,S270*T270,S282*T282,S290*T290,S303*T303,S312*T312,S319*T319,S332*T332,S341*T341,S351*T351,S357*T357,S363*T363,S373*T373)/S850</f>
        <v>6.833333333333333</v>
      </c>
      <c r="U850">
        <f>SUM(S33*T33*U33,S39*T39*U39,S62*T62*U62,S81*T81*U81,S97*T97*U97,S116*T116*U116,S124*T124*U124,S142*T142*U142,S154*T154*U154,S174*T174*U174,S184*T184*U184,S191*T191*U191,S204*T204*U204,S213*T213*U213,S218*T218*U218,S229*T229*U229,S240*T240*U240,S253*T253*U253,S262*T262*U262,S270*T270*U270,S282*T282*U282,T290*S290*U290,S303*T303*U303,S312*T312*U312,S319*T319*U319,S332*T332*U332,S341*T341*U341,S351*T351*U351,S357*T357*U357,S363*T363*U363,S373*T373*U373)/(T850*S850)</f>
        <v>2.7596829268292677</v>
      </c>
      <c r="V850">
        <f>SUM(V33,V39,V62,V81,V97,V116,V124,V142,V154,V174,V184,V191,V204,V213,V218,V229,V240,V253,V262,V270,V282,V290,V303,V312,V319,V332,V341,V351,V357,V363,V373)</f>
        <v>43</v>
      </c>
      <c r="W850">
        <f>SUM(V33*W33,V39*W39,V62*W62,V81*W81,V97*W97,V116*W116,V124*W124,V142*W142,V154*W154,V174*W174,V184*W184,V191*W191,V204*W204,V213*W213,V218*W218,V229*W229,V240*W240,V253*W253,V262*W262,V270*W270,V282*W282,V290*W290,V303*W303,V312*W312,V319*W319,V332*W332,V341*W341,V351*W351,V357*W357,V363*W363,V373*W373)/V850</f>
        <v>6.8604651162790695</v>
      </c>
      <c r="X850">
        <f>SUM(V33*W33*X33,V39*W39*X39,V62*W62*X62,V81*W81*X81,V97*W97*X97,V116*W116*X116,V124*W124*X124,V142*W142*X142,V154*W154*X154,V174*W174*X174,V184*W184*X184,V191*W191*X191,V204*W204*X204,V213*W213*X213,V218*W218*X218,V229*W229*X229,V240*W240*X240,V253*W253*X253,V262*W262*X262,V270*W270*X270,V282*W282*X282,W290*V290*X290,V303*W303*X303,V312*W312*X312,V319*W319*X319,V332*W332*X332,V341*W341*X341,V351*W351*X351,V357*W357*X357,V363*W363*X363,V373*W373*X373)/(W850*V850)</f>
        <v>2.5619661016949165</v>
      </c>
      <c r="Y850">
        <f>SUM(Y33,Y39,Y62,Y81,Y97,Y116,Y124,Y142,Y154,Y174,Y184,Y191,Y204,Y213,Y218,Y229,Y240,Y253,Y262,Y270,Y282,Y290,Y303,Y312,Y319,Y332,Y341,Y351,Y357,Y363,Y373)</f>
        <v>120</v>
      </c>
      <c r="Z850">
        <f>SUM(Y33*Z33,Y39*Z39,Y62*Z62,Y81*Z81,Y97*Z97,Y116*Z116,Y124*Z124,Y142*Z142,Y154*Z154,Y174*Z174,Y184*Z184,Y191*Z191,Y204*Z204,Y213*Z213,Y218*Z218,Y229*Z229,Y240*Z240,Y253*Z253,Y262*Z262,Y270*Z270,Y282*Z282,Y290*Z290,Y303*Z303,Y312*Z312,Y319*Z319,Y332*Z332,Y341*Z341,Y351*Z351,Y357*Z357,Y363*Z363,Y373*Z373)/Y850</f>
        <v>7.4874999999999998</v>
      </c>
      <c r="AA850">
        <f>SUM(Y33*Z33*AA33,Y39*Z39*AA39,Y62*Z62*AA62,Y81*Z81*AA81,Y97*Z97*AA97,Y116*Z116*AA116,Y124*Z124*AA124,Y142*Z142*AA142,Y154*Z154*AA154,Y174*Z174*AA174,Y184*Z184*AA184,Y191*Z191*AA191,Y204*Z204*AA204,Y213*Z213*AA213,Y218*Z218*AA218,Y229*Z229*AA229,Y240*Z240*AA240,Y253*Z253*AA253,Y262*Z262*AA262,Y270*Z270*AA270,Y282*Z282*AA282,Z290*Y290*AA290,Y303*Z303*AA303,Y312*Z312*AA312,Y319*Z319*AA319,Y332*Z332*AA332,Y341*Z341*AA341,Y351*Z351*AA351,Y357*Z357*AA357,Y363*Z363*AA363,Y373*Z373*AA373)/(Z850*Y850)</f>
        <v>2.9623597387036451</v>
      </c>
      <c r="AB850">
        <f>SUM(AB33,AB39,AB62,AB81,AB97,AB116,AB124,AB142,AB154,AB174,AB184,AB191,AB204,AB213,AB218,AB229,AB240,AB253,AB262,AB270,AB282,AB290,AB303,AB312,AB319,AB332,AB341,AB351,AB357,AB363,AB373)</f>
        <v>108</v>
      </c>
      <c r="AC850">
        <f>SUM(AB33*AC33,AB39*AC39,AB62*AC62,AB81*AC81,AB97*AC97,AB116*AC116,AB124*AC124,AB142*AC142,AB154*AC154,AB174*AC174,AB184*AC184,AB191*AC191,AB204*AC204,AB213*AC213,AB218*AC218,AB229*AC229,AB240*AC240,AB253*AC253,AB262*AC262,AB270*AC270,AB282*AC282,AB290*AC290,AB303*AC303,AB312*AC312,AB319*AC319,AB332*AC332,AB341*AC341,AB351*AC351,AB357*AC357,AB363*AC363,AB373*AC373)/AB850</f>
        <v>7.7233796296296298</v>
      </c>
      <c r="AD850">
        <f>SUM(AB33*AC33*AD33,AB39*AC39*AD39,AB62*AC62*AD62,AB81*AC81*AD81,AB97*AC97*AD97,AB116*AC116*AD116,AB124*AC124*AD124,AB142*AC142*AD142,AB154*AC154*AD154,AB174*AC174*AD174,AB184*AC184*AD184,AB191*AC191*AD191,AB204*AC204*AD204,AB213*AC213*AD213,AB218*AC218*AD218,AB229*AC229*AD229,AB240*AC240*AD240,AB253*AC253*AD253,AB262*AC262*AD262,AB270*AC270*AD270,AB282*AC282*AD282,AC290*AB290*AD290,AB303*AC303*AD303,AB312*AC312*AD312,AB319*AC319*AD319,AB332*AC332*AD332,AB341*AC341*AD341,AB351*AC351*AD351,AB357*AC357*AD357,AB363*AC363*AD363,AB373*AC373*AD373)/(AC850*AB850)</f>
        <v>2.8925038065476674</v>
      </c>
      <c r="AE850">
        <f>SUM(AE33,AE39,AE62,AE81,AE97,AE116,AE124,AE142,AE154,AE174,AE184,AE191,AE204,AE213,AE218,AE229,AE240,AE253,AE262,AE270,AE282,AE290,AE303,AE312,AE319,AE332,AE341,AE351,AE357,AE363,AE373)</f>
        <v>63</v>
      </c>
      <c r="AF850">
        <f>SUM(AE33*AF33,AE39*AF39,AE62*AF62,AE81*AF81,AE97*AF97,AE116*AF116,AE124*AF124,AE142*AF142,AE154*AF154,AE174*AF174,AE184*AF184,AE191*AF191,AE204*AF204,AE213*AF213,AE218*AF218,AE229*AF229,AE240*AF240,AE253*AF253,AE262*AF262,AE270*AF270,AE282*AF282,AE290*AF290,AE303*AF303,AE312*AF312,AE319*AF319,AE332*AF332,AE341*AF341,AE351*AF351,AE357*AF357,AE363*AF363,AE373*AF373)/AE850</f>
        <v>6.8968253968253972</v>
      </c>
      <c r="AG850">
        <f>SUM(AE33*AF33*AG33,AE39*AF39*AG39,AE62*AF62*AG62,AE81*AF81*AG81,AE97*AF97*AG97,AE116*AF116*AG116,AE124*AF124*AG124,AE142*AF142*AG142,AE154*AF154*AG154,AE174*AF174*AG174,AE184*AF184*AG184,AE191*AF191*AG191,AE204*AF204*AG204,AE213*AF213*AG213,AE218*AF218*AG218,AE229*AF229*AG229,AE240*AF240*AG240,AE253*AF253*AG253,AE262*AF262*AG262,AE270*AF270*AG270,AE282*AF282*AG282,AF290*AE290*AG290,AE303*AF303*AG303,AE312*AF312*AG312,AE319*AF319*AG319,AE332*AF332*AG332,AE341*AF341*AG341,AE351*AF351*AG351,AE357*AF357*AG357,AE363*AF363*AG363,AE373*AF373*AG373)/(AF850*AE850)</f>
        <v>2.6527502876869966</v>
      </c>
    </row>
    <row r="851" spans="15:33" x14ac:dyDescent="0.2">
      <c r="Q851">
        <f>Q850/P850</f>
        <v>7.408682634730539</v>
      </c>
      <c r="S851">
        <f>SUM(S34,S40,S63,S82,S98,S117,S125,S143,S155,S175,S185,S192,S205,S214,S219,S230,S241,S254,S263,S271,S283,S291,S304,S313,S320,S333,S342,S352,S358,S364,S374)</f>
        <v>91</v>
      </c>
      <c r="T851">
        <f>SUM(S34*T34,S40*T40,S63*T63,S82*T82,S98*T98,S117*T117,S125*T125,S143*T143,S155*T155,S175*T175,S185*T185,S192*T192,S205*T205,S214*T214,S219*T219,S230*T230,S241*T241,S254*T254,S263*T263,S271*T271,S283*T283,S291*T291,S304*T304,S313*T313,S320*T320,S333*T333,S342*T342,S352*T352,S358*T358,S364*T364,S374*T374)/S851</f>
        <v>7.7829670329670328</v>
      </c>
      <c r="U851">
        <f>SUM(S34*T34*U34,S40*T40*U40,S63*T63*U63,S82*T82*U82,S98*T98*U98,S117*T117*U117,S125*T125*U125,S143*T143*U143,S155*T155*U155,S175*T175*U175,S185*T185*U185,S192*T192*U192,S205*T205*U205,S214*T214*U214,S219*T219*U219,S230*T230*U230,S241*T241*U241,S254*T254*U254,S263*T263*U263,S271*T271*U271,S283*T283*U283,T291*S291*U291,S304*T304*U304,S313*T313*U313,S320*T320*U320,S333*T333*U333,S342*T342*U342,S352*T352*U352,S358*T358*U358,S364*T364*U364,S374*T374*U374)/(T851*S851)</f>
        <v>2.94792320234184</v>
      </c>
    </row>
    <row r="852" spans="15:33" x14ac:dyDescent="0.2">
      <c r="O852">
        <f>AVERAGE(O33,O39,O62,O81,O97,O116,O124,O142,O154,O174,O184,O191,O204,O213,O218,O229,O240,O253,O262,O270,O282,O290,O303,O312,O319,O332,O341,O351,O357,O363,O373)</f>
        <v>6.9516129032258061</v>
      </c>
    </row>
    <row r="853" spans="15:33" x14ac:dyDescent="0.2">
      <c r="P853" t="s">
        <v>39</v>
      </c>
    </row>
    <row r="854" spans="15:33" x14ac:dyDescent="0.2">
      <c r="S854">
        <f>SUM(S380,S391,S400,S419,S432,S451,S470,S492,S515,S535,S551,S565,S585,S610,S624,S639,S653,S675,S695,S725,S739,S765,S796,S829)</f>
        <v>49</v>
      </c>
      <c r="T854">
        <f>SUM(S380*T380,S391*T391,S400*T400,S419*T419,S432*T432,S451*T451,S470*T470,S492*T492,S515*T515,S535*T535,S551*T551,S565*T565,S585*T585,S610*T610,S624*T624,S639*T639,S653*T653,S675*T675,S695*T695,S725*T725,S739*T739,S765*T765,S796*T796,S829*T829)/S854</f>
        <v>6.4183673469387754</v>
      </c>
      <c r="U854">
        <f>SUM(S380*T380*U380,S391*T391*U391,S400*T400*U400,S419*T419*U419,S432*T432*U432,S451*T451*U451,S470*T470*U470,S492*T492*U492,S515*T515*U515,S535*T535*U535,S551*T551*U551,S565*T565*U565,S585*T585*U585,S610*T610*U610,S624*T624*U624,S639*T639*U639,S653*T653*U653,S675*T675*U675,S695*T695*U695,S725*T725*U725,S739*T739*U739,S765*T765*U765,S796*T796*U796,S829*T829*U829)/(T854*S854)</f>
        <v>2.7733236746429211</v>
      </c>
    </row>
    <row r="855" spans="15:33" x14ac:dyDescent="0.2">
      <c r="S855">
        <f>SUM(S381,S392,S401,S420,S433,S452,S471,S493,S516,S536,S552,S566,S586,S611,S625,S640,S654,S676,S696,S726,S740,S766,S797,S830)</f>
        <v>316</v>
      </c>
      <c r="T855">
        <f>SUM(S381*T381,S392*T392,S401*T401,S420*T420,S433*T433,S452*T452,S471*T471,S493*T493,S516*T516,S536*T536,S552*T552,S566*T566,S586*T586,S611*T611,S625*T625,S640*T640,S654*T654,S676*T676,S696*T696,S726*T726,S740*T740,S766*T766,S797*T797,S830*T830)/S855</f>
        <v>8.1181129247168542</v>
      </c>
      <c r="U855">
        <f>SUM(S381*T381*U381,S392*T392*U392,S401*T401*U401,S420*T420*U420,S433*T433*U433,S452*T452*U452,S471*T471*U471,S493*T493*U493,S516*T516*U516,S536*T536*U536,S552*T552*U552,S566*T566*U566,S586*T586*U586,S611*T611*U611,S625*T625*U625,S640*T640*U640,S654*T654*U654,S676*T676*U676,S696*T696*U696,S726*T726*U726,S740*T740*U740,S766*T766*U766,S797*T797*U797,S830*T830*U830)/(T855*S855)</f>
        <v>2.9138717285086626</v>
      </c>
    </row>
    <row r="856" spans="15:33" x14ac:dyDescent="0.2">
      <c r="P856">
        <f>SUM(P382,P393,P402,P421,P434,P453,P472,P494,P517,P537,P553,P567,P587,P612,P626,P641,P655,P677,P697,P727,P741,P767,P798,P831)</f>
        <v>434</v>
      </c>
      <c r="Q856">
        <f>SUM(P382*Q382,P393*Q393,P402*Q402,P421*Q421,P434*Q434,P453*Q453,P472*Q472,P494*Q494,P517*Q517,P537*Q537,P553*Q553,P567*Q567,P587*Q587,P612*Q612,P626*Q626,P641*Q641,P655*Q655,P677*Q677,P697*Q697,P727*Q727,P741*Q741,P767*Q767,P798*Q798,P831*Q831)</f>
        <v>3388.5</v>
      </c>
      <c r="R856">
        <f>(SUM(N375:N382)+SUM(N384:N393)+SUM(N395:N402)+SUM(N404:N421)+SUM(N423:N434)+SUM(N436:N453)+SUM(N455:N472)+SUM(N474:N494)+SUM(N496:N517)+SUM(N519:N537)+SUM(N539:N553)+SUM(N555:N567)+SUM(N569:N587)+SUM(N589:N612)+SUM(N614:N626)+SUM(N628:N641)+SUM(N643:N655)+SUM(N657:N677)+SUM(N679:N705)+SUM(N707:N732)+SUM(N734:N751)+SUM(N753:N777)+SUM(N779:N799)+SUM(N801:N831))/(SUM(B375:B382)+SUM(B384:B393)+SUM(B395:B402)+SUM(B404:B421)+SUM(B423:B434)+SUM(B436:B453)+SUM(B455:B472)+SUM(B474:B494)+SUM(B496:B517)+SUM(B519:B537)+SUM(B539:B553)+SUM(B555:B567)+SUM(B569:B587)+SUM(B589:B612)+SUM(B614:B626)+SUM(B628:B641)+SUM(B643:B655)+SUM(B657:B677)+SUM(B679:B705)+SUM(B707:B732)+SUM(B734:B751)+SUM(B753:B777)+SUM(B779:B799)+SUM(B801:B831))</f>
        <v>2.8808218975948061</v>
      </c>
      <c r="S856">
        <f>SUM(S382,S393,S402,S421,S434,S453,S472,S494,S517,S537,S553,S567,S587,S612,S626,S641,S655,S677,S697,S727,S741,S767,S798,S831)</f>
        <v>68</v>
      </c>
      <c r="T856">
        <f>SUM(S382*T382,S393*T393,S402*T402,S421*T421,S434*T434,S453*T453,S472*T472,S494*T494,S517*T517,S537*T537,S553*T553,S567*T567,S587*T587,S612*T612,S626*T626,S641*T641,S655*T655,S677*T677,S697*T697,S727*T727,S741*T741,S767*T767,S798*T798,S831*T831)/S856</f>
        <v>7.4779411764705879</v>
      </c>
      <c r="U856">
        <f>SUM(S382*T382*U382,S393*T393*U393,S402*T402*U402,S421*T421*U421,S434*T434*U434,S453*T453*U453,S472*T472*U472,S494*T494*U494,S517*T517*U517,S537*T537*U537,S553*T553*U553,S567*T567*U567,S587*T587*U587,S612*T612*U612,S626*T626*U626,S641*T641*U641,S655*T655*U655,S677*T677*U677,S697*T697*U697,S727*T727*U727,S741*T741*U741,S767*T767*U767,S798*T798*U798,S831*T831*U831)/(T856*S856)</f>
        <v>2.7003244837758116</v>
      </c>
      <c r="V856">
        <f>SUM(V382,V393,V402,V421,V434,V453,V472,V494,V517,V537,V553,V567,V587,V612,V626,V641,V655,V677,V697,V727,V741,V767,V798,V831)</f>
        <v>56</v>
      </c>
      <c r="W856">
        <f>SUM(V382*W382,V393*W393,V402*W402,V421*W421,V434*W434,V453*W453,V472*W472,V494*W494,V517*W517,V537*W537,V553*W553,V567*W567,V587*W587,V612*W612,V626*W626,V641*W641,V655*W655,V677*W677,V697*W697,V727*W727,V741*W741,V767*W767,V798*W798,V831*W831)/V856</f>
        <v>7.3392857142857144</v>
      </c>
      <c r="X856">
        <f>SUM(V382*W382*X382,V393*W393*X393,V402*W402*X402,V421*W421*X421,V434*W434*X434,V453*W453*X453,V472*W472*X472,V494*W494*X494,V517*W517*X517,V537*W537*X537,V553*W553*X553,V567*W567*X567,V587*W587*X587,V612*W612*X612,V626*W626*X626,V641*W641*X641,V655*W655*X655,V677*W677*X677,V697*W697*X697,V727*W727*X727,V741*W741*X741,V767*W767*X767,V798*W798*X798,V831*W831*X831)/(W856*V856)</f>
        <v>2.7487956204379556</v>
      </c>
      <c r="Y856">
        <f>SUM(Y382,Y393,Y402,Y421,Y434,Y453,Y472,Y494,Y517,Y537,Y553,Y567,Y587,Y612,Y626,Y641,Y655,Y677,Y697,Y727,Y741,Y767,Y798,Y831)</f>
        <v>136</v>
      </c>
      <c r="Z856">
        <f>SUM(Y382*Z382,Y393*Z393,Y402*Z402,Y421*Z421,Y434*Z434,Y453*Z453,Y472*Z472,Y494*Z494,Y517*Z517,Y537*Z537,Y553*Z553,Y567*Z567,Y587*Z587,Y612*Z612,Y626*Z626,Y641*Z641,Y655*Z655,Y677*Z677,Y697*Z697,Y727*Z727,Y741*Z741,Y767*Z767,Y798*Z798,Y831*Z831)/Y856</f>
        <v>8.1433823529411757</v>
      </c>
      <c r="AA856">
        <f>SUM(Y382*Z382*AA382,Y393*Z393*AA393,Y402*Z402*AA402,Y421*Z421*AA421,Y434*Z434*AA434,Y453*Z453*AA453,Y472*Z472*AA472,Y494*Z494*AA494,Y517*Z517*AA517,Y537*Z537*AA537,Y553*Z553*AA553,Y567*Z567*AA567,Y587*Z587*AA587,Y612*Z612*AA612,Y626*Z626*AA626,Y641*Z641*AA641,Y655*Z655*AA655,Y677*Z677*AA677,Y697*Z697*AA697,Y727*Z727*AA727,Y741*Z741*AA741,Y767*Z767*AA767,Y798*Z798*AA798,Y831*Z831*AA831)/(Z856*Y856)</f>
        <v>3.0534898419864556</v>
      </c>
      <c r="AB856">
        <f>SUM(AB382,AB393,AB402,AB421,AB434,AB453,AB472,AB494,AB517,AB537,AB553,AB567,AB587,AB612,AB626,AB641,AB655,AB677,AB697,AB727,AB741,AB767,AB798,AB831)</f>
        <v>148</v>
      </c>
      <c r="AC856">
        <f>SUM(AB382*AC382,AB393*AC393,AB402*AC402,AB421*AC421,AB434*AC434,AB453*AC453,AB472*AC472,AB494*AC494,AB517*AC517,AB537*AC537,AB553*AC553,AB567*AC567,AB587*AC587,AB612*AC612,AB626*AC626,AB641*AC641,AB655*AC655,AB677*AC677,AB697*AC697,AB727*AC727,AB741*AC741,AB767*AC767,AB798*AC798,AB831*AC831)/AB856</f>
        <v>7.8074324324324325</v>
      </c>
      <c r="AD856">
        <f>SUM(AB382*AC382*AD382,AB393*AC393*AD393,AB402*AC402*AD402,AB421*AC421*AD421,AB434*AC434*AD434,AB453*AC453*AD453,AB472*AC472*AD472,AB494*AC494*AD494,AB517*AC517*AD517,AB537*AC537*AD537,AB553*AC553*AD553,AB567*AC567*AD567,AB587*AC587*AD587,AB612*AC612*AD612,AB626*AC626*AD626,AB641*AC641*AD641,AB655*AC655*AD655,AB677*AC677*AD677,AB697*AC697*AD697,AB727*AC727*AD727,AB741*AC741*AD741,AB767*AC767*AD767,AB798*AC798*AD798,AB831*AC831*AD831)/(AC856*AB856)</f>
        <v>2.8930203375162269</v>
      </c>
      <c r="AE856">
        <f>SUM(AE382,AE393,AE402,AE421,AE434,AE453,AE472,AE494,AE517,AE537,AE553,AE567,AE587,AE612,AE626,AE641,AE655,AE677,AE697,AE727,AE741,AE767,AE798,AE831)</f>
        <v>94</v>
      </c>
      <c r="AF856">
        <f>SUM(AE382*AF382,AE393*AF393,AE402*AF402,AE421*AF421,AE434*AF434,AE453*AF453,AE472*AF472,AE494*AF494,AE517*AF517,AE537*AF537,AE553*AF553,AE567*AF567,AE587*AF587,AE612*AF612,AE626*AF626,AE641*AF641,AE655*AF655,AE677*AF677,AE697*AF697,AE727*AF727,AE741*AF741,AE767*AF767,AE798*AF798,AE831*AF831)/AE856</f>
        <v>7.6010638297872344</v>
      </c>
      <c r="AG856">
        <f>SUM(AE382*AF382*AG382,AE393*AF393*AG393,AE402*AF402*AG402,AE421*AF421*AG421,AE434*AF434*AG434,AE453*AF453*AG453,AE472*AF472*AG472,AE494*AF494*AG494,AE517*AF517*AG517,AE537*AF537*AG537,AE553*AF553*AG553,AE567*AF567*AG567,AE587*AF587*AG587,AE612*AF612*AG612,AE626*AF626*AG626,AE641*AF641*AG641,AE655*AF655*AG655,AE677*AF677*AG677,AE697*AF697*AG697,AE727*AF727*AG727,AE741*AF741*AG741,AE767*AF767*AG767,AE798*AF798*AG798,AE831*AF831*AG831)/(AF856*AE856)</f>
        <v>2.5694821553533944</v>
      </c>
    </row>
    <row r="857" spans="15:33" x14ac:dyDescent="0.2">
      <c r="Q857">
        <f>Q856/P856</f>
        <v>7.8076036866359448</v>
      </c>
      <c r="S857">
        <f>SUM(S383,S394,S403,S422,S435,S454,S473,S495,S518,S538,S554,S568,S588,S613,S627,S642,S656,S678,S698,S728,S742,S768,S799,S832)</f>
        <v>126</v>
      </c>
      <c r="T857">
        <f>SUM(S383*T383,S394*T394,S403*T403,S422*T422,S435*T435,S454*T454,S473*T473,S495*T495,S518*T518,S538*T538,S554*T554,S568*T568,S588*T588,S613*T613,S627*T627,S642*T642,S656*T656,S678*T678,S698*T698,S728*T728,S742*T742,S768*T768,S799*T799,S832*T832)/S857</f>
        <v>7.9671201814058961</v>
      </c>
      <c r="U857">
        <f>SUM(S383*T383*U383,S394*T394*U394,S403*T403*U403,S422*T422*U422,S435*T435*U435,S454*T454*U454,S473*T473*U473,S495*T495*U495,S518*T518*U518,S538*T538*U538,S554*T554*U554,S568*T568*U568,S588*T588*U588,S613*T613*U613,S627*T627*U627,S642*T642*U642,S656*T656*U656,S678*T678*U678,S698*T698*U698,S728*T728*U728,S742*T742*U742,S768*T768*U768,S799*T799*U799,S832*T832*U832)/(T857*S857)</f>
        <v>3.0649132105964854</v>
      </c>
    </row>
    <row r="858" spans="15:33" x14ac:dyDescent="0.2">
      <c r="O858">
        <f>AVERAGE(O382,O393,O402,O421,O434,O453,O472,O494,O517,O537,O553,O567,O587,O612,O626,O641,O655,O677,O697,O727,O741,O767,O798,O831)</f>
        <v>18.854166666666668</v>
      </c>
    </row>
    <row r="859" spans="15:33" x14ac:dyDescent="0.2">
      <c r="P859" t="s">
        <v>17</v>
      </c>
    </row>
    <row r="860" spans="15:33" x14ac:dyDescent="0.2">
      <c r="S860">
        <f>SUM(S152,S172,S182,S189,S202,S211,S216,S227,S238,S251,S260,S268,S280,S288,S301,S310,S317,S330,S339,S349,S355,S361)</f>
        <v>19</v>
      </c>
      <c r="T860">
        <f>SUM(S152*T152,S172*T172,S182*T182,S189*T189,S202*T202,S211*T211,S216*T216,S227*T227,S238*T238,S251*T251,S260*T260,S268*T268,S280*T280,S288*T288,S301*T301,S310*T310,S317*T317,S330*T330,S339*T339,S349*T349,S355*T355,S361*T361)/S860</f>
        <v>6.1842105263157894</v>
      </c>
      <c r="U860">
        <f>SUM(S152*T152*U152,S172*T172*U172,S182*T182*U182,S189*T189*U189,S202*T202*U202,S211*T211*U211,S216*T216*U216,S227*T227*U227,S238*T238*U238,S251*T251*U251,S260*T260*U260,S268*T268*U268,S280*T280*U280,S288*T288*U288,S301*T301*U301,S311*T310*U310,S317*T317*U317,S330*T330*U330,S339*T339*U339,S349*T349*U349,S355*T355*U355,S361*T361*U361)/(T860*S860)</f>
        <v>2.7554042553191489</v>
      </c>
    </row>
    <row r="861" spans="15:33" x14ac:dyDescent="0.2">
      <c r="S861">
        <f>SUM(S153,S173,S183,S190,S203,S212,S217,S228,S239,S252,S261,S269,S281,S289,S302,S311,S318,S331,S340,S350,S356,S362)</f>
        <v>165</v>
      </c>
      <c r="T861">
        <f>SUM(S153*T153,S173*T173,S183*T183,S190*T190,S203*T203,S212*T212,S217*T217,S228*T228,S239*T239,S252*T252,S261*T261,S269*T269,S281*T281,S289*T289,S302*T302,S311*T311,S318*T318,S331*T331,S340*T340,S350*T350,S356*T356,S362*T362)/S861</f>
        <v>7.2416666666666663</v>
      </c>
      <c r="U861">
        <f>SUM(S153*T153*U153,S173*T173*U173,S183*T183*U183,S190*T190*U190,S203*T203*U203,S212*T212*U212,S217*T217*U217,S228*T228*U228,S239*T239*U239,S252*T252*U252,S261*T261*U261,S269*T269*U269,S281*T281*U281,S289*T289*U289,S302*T302*U302,S312*T311*U311,S318*T318*U318,S331*T331*U331,S340*T340*U340,S350*T350*U350,S356*T356*U356,S362*T362*U362)/(T861*S861)</f>
        <v>2.6656533110157965</v>
      </c>
    </row>
    <row r="862" spans="15:33" x14ac:dyDescent="0.2">
      <c r="P862">
        <f>SUM(P154,P174,P184,P191,P204,P213,P218,P229,P240,P253,P262,P270,P282,P290,P303,P312,P319,P332,P341,P351,P357,P363)</f>
        <v>199</v>
      </c>
      <c r="Q862">
        <f>SUM(P154*Q154,P174*Q174,P184*Q184,P191*Q191,P204*Q204,P213*Q213,P218*Q218,P229*Q229,P240*Q240,P253*Q253,P262*Q262,P270*Q270,P282*Q282,P290*Q290,P303*Q303,P312*Q312,P319*Q319,P332*Q332,P341*Q341,P351*Q351,P357*Q357,P363*Q363)</f>
        <v>1418.5</v>
      </c>
      <c r="R862">
        <f>(SUM(N144:N154)+SUM(N156:N174)+SUM(N176:N184)+SUM(N186:N191)+SUM(N193:N204)+SUM(N206:N213)+SUM(N215:N218)+SUM(N220:N229)+SUM(N231:N240)+SUM(N242:N253)+SUM(N255:N262)+SUM(N264:N270)+SUM(N272:N282)+SUM(N284:N290)+SUM(N292:N303)+SUM(N305:N312)+SUM(N314:N319)+SUM(N321:N332)+SUM(N334:N341)+SUM(N343:N351)+SUM(N353:N357)+SUM(N359:N363))/(SUM(B144:B154)+SUM(B156:B174)+SUM(B176:B184)+SUM(B186:B191)+SUM(B193:B204)+SUM(B206:B213)+SUM(B215:B218)+SUM(B220:B229)+SUM(B231:B240)+SUM(B242:B253)+SUM(B255:B262)+SUM(B264:B270)+SUM(B272:B282)+SUM(B284:B290)+SUM(B292:B303)+SUM(B305:B312)+SUM(B314:B319)+SUM(B321:B332)+SUM(B334:B341)+SUM(B343:B351)+SUM(B353:B357)+SUM(B359:B363))</f>
        <v>2.8303630595699683</v>
      </c>
      <c r="S862">
        <f>SUM(S154,S174,S184,S191,S204,S213,S218,S229,S240,S253,S262,S270,S282,S290,S303,S312,S319,S332,S341,S351,S357,S363)</f>
        <v>15</v>
      </c>
      <c r="T862">
        <f>SUM(S154*T154,S174*T174,S184*T184,S191*T191,S204*T204,S213*T213,S218*T218,S229*T229,S240*T240,S253*T253,S262*T262,S270*T270,S282*T282,S290*T290,S303*T303,S312*T312,S319*T319,S332*T332,S341*T341,S351*T351,S357*T357,S363*T363)/S862</f>
        <v>6.9333333333333336</v>
      </c>
      <c r="U862">
        <f>SUM(S154*T154*U154,S174*T174*U174,S184*T184*U184,S191*T191*U191,S204*T204*U204,S213*T213*U213,S218*T218*U218,S229*T229*U229,S240*T240*U240,S253*T253*U253,S262*T262*U262,S270*T270*U270,S282*T282*U282,S290*T290*U290,S303*T303*U303,S312*T312*U312,S319*T319*U319,S332*T332*U332,S341*T341*U341,S351*T351*U351,S357*T357*U357,S363*T363*U363)/(T862*S862)</f>
        <v>2.9764903846153845</v>
      </c>
      <c r="V862">
        <f>SUM(V154,V174,V184,V191,V204,V213,V218,V229,V240,V253,V262,V270,V282,V290,V303,V312,V319,V332,V341,V351,V357,V363)</f>
        <v>22</v>
      </c>
      <c r="W862">
        <f>SUM(V154*W154,V174*W174,V184*W184,V191*W191,V204*W204,V213*W213,V218*W218,V229*W229,V240*W240,V253*W253,V262*W262,V270*W270,V282*W282,V290*W290,V303*W303,V312*W312,V319*W319,V332*W332,V341*W341,V351*W351,V357*W357,V363*W363)/V862</f>
        <v>6.5454545454545459</v>
      </c>
      <c r="X862">
        <f>SUM(V154*W154*X154,V174*W174*X174,V184*W184*X184,V191*W191*X191,V204*W204*X204,V213*W213*X213,V218*W218*X218,V229*W229*X229,V240*W240*X240,V253*W253*X253,V262*W262*X262,V270*W270*X270,V282*W282*X282,V290*W290*X290,V303*W303*X303,V313*W312*X312,V319*W319*X319,V332*W332*X332,V341*W341*X341,V351*W351*X351,V357*W357*X357,V363*W363*X363)/(W862*V862)</f>
        <v>2.3721875000000003</v>
      </c>
      <c r="Y862">
        <f>SUM(Y154,Y174,Y184,Y191,Y204,Y213,Y218,Y229,Y240,Y253,Y262,Y270,Y282,Y290,Y303,Y312,Y319,Y332,Y341,Y351,Y357,Y363)</f>
        <v>70</v>
      </c>
      <c r="Z862">
        <f>SUM(Y154*Z154,Y174*Z174,Y184*Z184,Y191*Z191,Y204*Z204,Y213*Z213,Y218*Z218,Y229*Z229,Y240*Z240,Y253*Z253,Y262*Z262,Y270*Z270,Y282*Z282,Y290*Z290,Y303*Z303,Y312*Z312,Y319*Z319,Y332*Z332,Y341*Z341,Y351*Z351,Y357*Z357,Y363*Z363)/Y862</f>
        <v>7.2714285714285714</v>
      </c>
      <c r="AA862">
        <f>SUM(Y154*Z154*AA154,Y174*Z174*AA174,Y184*Z184*AA184,Y191*Z191*AA191,Y204*Z204*AA204,Y213*Z213*AA213,Y218*Z218*AA218,Y229*Z229*AA229,Y240*Z240*AA240,Y253*Z253*AA253,Y262*Z262*AA262,Y270*Z270*AA270,Y282*Z282*AA282,Y290*Z290*AA290,Y303*Z303*AA303,Y313*Z312*AA312,Y319*Z319*AA319,Y332*Z332*AA332,Y341*Z341*AA341,Y351*Z351*AA351,Y357*Z357*AA357,Y363*Z363*AA363)/(Z862*Y862)</f>
        <v>2.7724950884086441</v>
      </c>
      <c r="AB862">
        <f>SUM(AB154,AB174,AB184,AB191,AB204,AB213,AB218,AB229,AB240,AB253,AB262,AB270,AB282,AB290,AB303,AB312,AB319,AB332,AB341,AB351,AB357,AB363)</f>
        <v>70</v>
      </c>
      <c r="AC862">
        <f>SUM(AB154*AC154,AB174*AC174,AB184*AC184,AB191*AC191,AB204*AC204,AB213*AC213,AB218*AC218,AB229*AC229,AB240*AC240,AB253*AC253,AB262*AC262,AB270*AC270,AB282*AC282,AB290*AC290,AB303*AC303,AB312*AC312,AB319*AC319,AB332*AC332,AB341*AC341,AB351*AC351,AB357*AC357,AB363*AC363)/AB862</f>
        <v>7.3375000000000004</v>
      </c>
      <c r="AD862">
        <f>SUM(AB154*AC154*AD154,AB174*AC174*AD174,AB184*AC184*AD184,AB191*AC191*AD191,AB204*AC204*AD204,AB213*AC213*AD213,AB218*AC218*AD218,AB229*AC229*AD229,AB240*AC240*AD240,AB253*AC253*AD253,AB262*AC262*AD262,AB270*AC270*AD270,AB282*AC282*AD282,AB290*AC290*AD290,AB303*AC303*AD303,AB313*AC312*AD312,AB319*AC319*AD319,AB332*AC332*AD332,AB341*AC341*AD341,AB351*AC351*AD351,AB357*AC357*AD357,AB363*AC363*AD363)/(AC862*AB862)</f>
        <v>2.8256894380853197</v>
      </c>
      <c r="AE862">
        <f>SUM(AE154,AE174,AE184,AE191,AE204,AE213,AE218,AE229,AE240,AE253,AE262,AE270,AE282,AE290,AE303,AE312,AE319,AE332,AE341,AE351,AE357,AE363)</f>
        <v>37</v>
      </c>
      <c r="AF862">
        <f>SUM(AE154*AF154,AE174*AF174,AE184*AF184,AE191*AF191,AE204*AF204,AE213*AF213,AE218*AF218,AE229*AF229,AE240*AF240,AE253*AF253,AE262*AF262,AE270*AF270,AE282*AF282,AE290*AF290,AE303*AF303,AE312*AF312,AE319*AF319,AE332*AF332,AE341*AF341,AE351*AF351,AE357*AF357,AE363*AF363)/AE862</f>
        <v>6.4729729729729728</v>
      </c>
      <c r="AG862">
        <f>SUM(AE154*AF154*AG154,AE174*AF174*AG174,AE184*AF184*AG184,AE191*AF191*AG191,AE204*AF204*AG204,AE213*AF213*AG213,AE218*AF218*AG218,AE229*AF229*AG229,AE240*AF240*AG240,AE253*AF253*AG253,AE262*AF262*AG262,AE270*AF270*AG270,AE282*AF282*AG282,AE290*AF290*AG290,AE303*AF303*AG303,AE313*AF312*AG312,AE319*AF319*AG319,AE332*AF332*AG332,AE341*AF341*AG341,AE351*AF351*AG351,AE357*AF357*AG357,AE363*AF363*AG363)/(AF862*AE862)</f>
        <v>2.5448851774530272</v>
      </c>
    </row>
    <row r="863" spans="15:33" x14ac:dyDescent="0.2">
      <c r="Q863">
        <f>Q862/P862</f>
        <v>7.1281407035175883</v>
      </c>
      <c r="S863">
        <f>SUM(S155,S175,S185,S192,S205,S214,S219,S230,S241,S254,S263,S271,S283,S291,S304,S313,S320,S333,S342,S352,S358,S364)</f>
        <v>57</v>
      </c>
      <c r="T863">
        <f>SUM(S155*T155,S175*T175,S185*T185,S192*T192,S205*T205,S214*T214,S219*T219,S230*T230,S241*T241,S254*T254,S263*T263,S271*T271,S283*T283,S291*T291,S304*T304,S313*T313,S320*T320,S333*T333,S342*T342,S352*T352,S358*T358,S364*T364)/S863</f>
        <v>7.3552631578947372</v>
      </c>
      <c r="U863">
        <f>SUM(S155*T155*U155,S175*T175*U175,S185*T185*U185,S192*T192*U192,S205*T205*U205,S214*T214*U214,S219*T219*U219,S230*T230*U230,S241*T241*U241,S254*T254*U254,S263*T263*U263,S271*T271*U271,S283*T283*U283,S291*T291*U291,S304*T304*U304,S313*T313*U313,S320*T320*U320,S333*T333*U333,S342*T342*U342,S352*T352*U352,S358*T358*U358,S364*T364*U364)/(T863*S863)</f>
        <v>3.0185965606645389</v>
      </c>
    </row>
    <row r="864" spans="15:33" x14ac:dyDescent="0.2">
      <c r="O864">
        <f>AVERAGE(O154,O174,O184,O191,O204,O213,O218,O229,O240,O253,O262,O270,O282,O290,O303,O312,O319,O332,O341,O351,O357,O363)</f>
        <v>4.8863636363636367</v>
      </c>
    </row>
    <row r="865" spans="15:33" x14ac:dyDescent="0.2">
      <c r="P865" t="s">
        <v>40</v>
      </c>
    </row>
    <row r="866" spans="15:33" x14ac:dyDescent="0.2">
      <c r="S866">
        <f>SUM(S31,S37,S60,S79,S95,S114,S122,S140,S371,S380,S391,S400,S419,S432,S451,S470,S492,S515,S535,S551,S565,S585,S610,S624,S639,S653,S675,S695,S725,S739,S765,S796,S829)</f>
        <v>62</v>
      </c>
      <c r="T866">
        <f>SUM(S31*T31,S37*T37,S60*T60,S79*T79,S95*T95,S114*T114,S122*T122,S140*T140,S371*T371,S380*T380,S391*T391,S400*T400,S419*T419,S432*T432,S451*T451,S470*T470,S492*T492,S515*T515,S535*T535,S551*T551,S565*T565,S585*T585,S610*T610,S624*T624,S639*T639,S653*T653,S675*T675,S695*T695,S725*T725,S739*T739,S765*T765,S796*T796,S829*T829)/S866</f>
        <v>6.282258064516129</v>
      </c>
      <c r="U866">
        <f>SUM(S31*T31*U31,S37*T37*U37,S60*T60*U60,S79*T79*U79,S95*T95*U95,S114*T114*U114,S122*T122*U122,S140*T140*U140,S371*T371*U371,S380*T380*U380,S391*T391*U391,S400*T400*U400,S419*T419*U419,S432*T432*U432,S451*T451*U451,S470*T470*U470,S492*T492*U492,S515*T515*U515,S535*T535*U535,S551*T551*U551,S565*T565*U565,S585*T585*U585,S610*T610*U610,S624*T624*U624,S639*T639*U639,S653*T653*U653,S675*T675*U675,S695*T695*U695,S725*T725*U725,S739*T739*U739,S765*T765*U765,S796*T796*U796,S829*T829*U829)/(T866*S866)</f>
        <v>2.911361477985106</v>
      </c>
    </row>
    <row r="867" spans="15:33" x14ac:dyDescent="0.2">
      <c r="S867">
        <f>SUM(S32,S38,S61,S80,S96,S115,S123,S141,S372,S381,S392,S401,S420,S433,S452,S471,S493,S516,S536,S552,S566,S586,S611,S625,S640,S654,S676,S696,S726,S740,S766,S797,S830)</f>
        <v>424</v>
      </c>
      <c r="T867">
        <f>SUM(S32*T32,S38*T38,S61*T61,S80*T80,S96*T96,S115*T115,S123*T123,S141*T141,S372*T372,S381*T381,S392*T392,S401*T401,S420*T420,S433*T433,S452*T452,S471*T471,S493*T493,S516*T516,S536*T536,S552*T552,S566*T566,S586*T586,S611*T611,S625*T625,S640*T640,S654*T654,S676*T676,S696*T696,S726*T726,S740*T740,S766*T766,S797*T797,S830*T830)/S867</f>
        <v>8.1515102615028123</v>
      </c>
      <c r="U867">
        <f>SUM(S32*T32*U32,S38*T38*U38,S61*T61*U61,S80*T80*U80,S96*T96*U96,S115*T115*U115,S123*T123*U123,S141*T141*U141,S372*T372*U372,S381*T381*U381,S392*T392*U392,S401*T401*U401,S420*T420*U420,S433*T433*U433,S452*T452*U452,S471*T471*U471,S493*T493*U493,S516*T516*U516,S536*T536*U536,S552*T552*U552,S566*T566*U566,S586*T586*U586,S611*T611*U611,S625*T625*U625,S640*T640*U640,S654*T654*U654,S676*T676*U676,S696*T696*U696,S726*T726*U726,S740*T740*U740,S766*T766*U766,S797*T797*U797,S830*T830*U830)/(T867*S867)</f>
        <v>2.8965761115476689</v>
      </c>
    </row>
    <row r="868" spans="15:33" x14ac:dyDescent="0.2">
      <c r="P868">
        <f>SUM(P33,P39,P62,P81,P97,P116,P124,P142,P373,P382,P393,P402,P421,P434,P453,P472,P494,P517,P537,P553,P567,P587,P612,P626,P641,P655,P677,P697,P727,P741,P767,P798,P831)</f>
        <v>569</v>
      </c>
      <c r="Q868">
        <f>SUM(P33*Q33,P39*Q39,P62*Q62,P81*Q81,P97*Q97,P116*Q116,P124*Q124,P142*Q142,P373*Q373,P382*Q382,P393*Q393,P402*Q402,P421*Q421,P434*Q434,P453*Q453,P472*Q472,P494*Q494,P517*Q517,P537*Q537,P553*Q553,P567*Q567,P587*Q587,P612*Q612,P626*Q626,P641*Q641,P655*Q655,P677*Q677,P697*Q697,P727*Q727,P741*Q741,P767*Q767,P798*Q798,P831*Q831)</f>
        <v>4444.5</v>
      </c>
      <c r="R868">
        <f>(SUM(N10:N33)+SUM(N35:N40)+SUM(N43:N62)+SUM(N64:N81)+SUM(N85:N97)+SUM(N100:N116)+SUM(N118:N124)+SUM(N126:N142)+SUM(N365:N373)+SUM(N375:N382)+SUM(N384:N393)+SUM(N395:N402)+SUM(N404:N421)+SUM(N423:N434)+SUM(N436:N453)+SUM(N455:N472)+SUM(N474:N494)+SUM(N496:N517)+SUM(N519:N537)+SUM(N539:N553)+SUM(N555:N567)+SUM(N569:N587)+SUM(N589:N612)+SUM(N614:N626)+SUM(N628:N641)+SUM(N643:N655)+SUM(N657:N677)+SUM(N679:N705)+SUM(N707:N732)+SUM(N734:N751)+SUM(N753:N777)+SUM(N779:N794))/(SUM(B10:B33)+SUM(B35:B40)+SUM(B43:B62)+SUM(B64:B81)+SUM(B85:B97)+SUM(B100:B116)+SUM(B118:B124)+SUM(B126:B142)+SUM(B365:B373)+SUM(B375:B382)+SUM(B384:B393)+SUM(B395:B402)+SUM(B404:B421)+SUM(B423:B434)+SUM(B436:B453)+SUM(B455:B472)+SUM(B474:B494)+SUM(B496:B517)+SUM(B519:B537)+SUM(B539:B553)+SUM(B555:B567)+SUM(B569:B587)+SUM(B589:B612)+SUM(B614:B626)+SUM(B628:B641)+SUM(B643:B655)+SUM(B657:B677)+SUM(B679:B705)+SUM(B707:B732)+SUM(B734:B751)+SUM(B753:B777)+SUM(B779:B799)+SUM(B801:B829))</f>
        <v>2.6878556841388708</v>
      </c>
      <c r="S868">
        <f>SUM(S33,S39,S62,S81,S97,S116,S124,S142,S373,S382,S393,S402,S421,S434,S453,S472,S494,S517,S537,S553,S567,S587,S612,S626,S641,S655,S677,S697,S727,S741,S767,S798,S831)</f>
        <v>83</v>
      </c>
      <c r="T868">
        <f>SUM(S33*T33,S39*T39,S62*T62,S81*T81,S97*T97,S116*T116,S124*T124,S142*T142,S373*T373,S382*T382,S393*T393,S402*T402,S421*T421,S434*T434,S453*T453,S472*T472,S494*T494,S517*T517,S537*T537,S553*T553,S567*T567,S587*T587,S612*T612,S626*T626,S641*T641,S655*T655,S677*T677,S697*T697,S727*T727,S741*T741,S767*T767,S798*T798,S831*T831)/S868</f>
        <v>7.3433734939759034</v>
      </c>
      <c r="U868">
        <f>SUM(S33*T33*U33,S39*T39*U39,S62*T62*U62,S81*T81*U81,S97*T97*U97,S116*T116*U116,S124*T124*U124,S142*T142*U142,S373*T373*U373,S382*T382*U382,S393*T393*U393,S402*T402*U402,S421*T421*U421,S434*T434*U434,S453*T453*U453,S472*T472*U472,S494*T494*U494,S517*T517*U517,S537*T537*U537,S553*T553*U553,S567*T567*U567,S587*T587*U587,S612*T612*U612,S626*T626*U626,S641*T641*U641,S655*T655*U655,S677*T677*U677,S697*T697*U697,S727*T727*U727,S741*T741*U741,S767*T767*U767,S798*T798*U798,S831*T831*U831)/(T868*S868)</f>
        <v>2.6731665299425762</v>
      </c>
      <c r="V868">
        <f>SUM(V33,V39,V62,V81,V97,V116,V124,V142,V373,V382,V393,V402,V421,V434,V453,V472,V494,V517,V537,V553,V567,V587,V612,V626,V641,V655,V677,V697,V727,V741,V767,V798,V831)</f>
        <v>77</v>
      </c>
      <c r="W868">
        <f>SUM(V33*W33,V39*W39,V62*W62,V81*W81,V97*W97,V116*W116,V124*W124,V142*W142,V373*W373,V382*W382,V393*W393,V402*W402,V421*W421,V434*W434,V453*W453,V472*W472,V494*W494,V517*W517,V537*W537,V553*W553,V567*W567,V587*W587,V612*W612,V626*W626,V641*W641,V655*W655,V677*W677,V697*W697,V727*W727,V741*W741,V767*W767,V798*W798,V831*W831)/V868</f>
        <v>7.2987012987012987</v>
      </c>
      <c r="X868">
        <f>SUM(V33*W33*X33,V39*W39*X39,V62*W62*X62,V81*W81*X81,V97*W97*X97,V116*W116*X116,V124*W124*X124,V142*W142*X142,V373*W373*X373,V382*W382*X382,V393*W393*X393,V402*W402*X402,V421*W421*X421,V434*W434*X434,V453*W453*X453,V472*W472*X472,V494*W494*X494,V517*W517*X517,V537*W537*X537,V553*W553*X553,V567*W567*X567,V587*W587*X587,V612*W612*X612,V626*W626*X626,V641*W641*X641,V655*W655*X655,V677*W677*X677,V697*W697*X697,V727*W727*X727,V741*W741*X741,V767*W767*X767,V798*W798*X798,V831*W831*X831)/(W868*V868)</f>
        <v>2.7301423487544487</v>
      </c>
      <c r="Y868">
        <f>SUM(Y33,Y39,Y62,Y81,Y97,Y116,Y124,Y142,Y373,Y382,Y393,Y402,Y421,Y434,Y453,Y472,Y494,Y517,Y537,Y553,Y567,Y587,Y612,Y626,Y641,Y655,Y677,Y697,Y727,Y741,Y767,Y798,Y831)</f>
        <v>186</v>
      </c>
      <c r="Z868">
        <f>SUM(Y33*Z33,Y39*Z39,Y62*Z62,Y81*Z81,Y97*Z97,Y116*Z116,Y124*Z124,Y142*Z142,Y373*Z373,Y382*Z382,Y393*Z393,Y402*Z402,Y421*Z421,Y434*Z434,Y453*Z453,Y472*Z472,Y494*Z494,Y517*Z517,Y537*Z537,Y553*Z553,Y567*Z567,Y587*Z587,Y612*Z612,Y626*Z626,Y641*Z641,Y655*Z655,Y677*Z677,Y697*Z697,Y727*Z727,Y741*Z741,Y767*Z767,Y798*Z798,Y831*Z831)/Y868</f>
        <v>8.0483870967741939</v>
      </c>
      <c r="AA868">
        <f>SUM(Y33*Z33*AA33,Y39*Z39*AA39,Y62*Z62*AA62,Y81*Z81*AA81,Y97*Z97*AA97,Y116*Z116*AA116,Y124*Z124*AA124,Y142*Z142*AA142,Y373*Z373*AA373,Y382*Z382*AA382,Y393*Z393*AA393,Y402*Z402*AA402,Y421*Z421*AA421,Y434*Z434*AA434,Y453*Z453*AA453,Y472*Z472*AA472,Y494*Z494*AA494,Y517*Z517*AA517,Y537*Z537*AA537,Y553*Z553*AA553,Y567*Z567*AA567,Y587*Z587*AA587,Y612*Z612*AA612,Y626*Z626*AA626,Y641*Z641*AA641,Y655*Z655*AA655,Y677*Z677*AA677,Y697*Z697*AA697,Y727*Z727*AA727,Y741*Z741*AA741,Y767*Z767*AA767,Y798*Z798*AA798,Y831*Z831*AA831)/(Z868*Y868)</f>
        <v>3.029519188527205</v>
      </c>
      <c r="AB868">
        <f>SUM(AB33,AB39,AB62,AB81,AB97,AB116,AB124,AB142,AB373,AB382,AB393,AB402,AB421,AB434,AB453,AB472,AB494,AB517,AB537,AB553,AB567,AB587,AB612,AB626,AB641,AB655,AB677,AB697,AB727,AB741,AB767,AB798,AB831)</f>
        <v>186</v>
      </c>
      <c r="AC868">
        <f>SUM(AB33*AC33,AB39*AC39,AB62*AC62,AB81*AC81,AB97*AC97,AB116*AC116,AB124*AC124,AB142*AC142,AB373*AC373,AB382*AC382,AB393*AC393,AB402*AC402,AB421*AC421,AB434*AC434,AB453*AC453,AB472*AC472,AB494*AC494,AB517*AC517,AB537*AC537,AB553*AC553,AB567*AC567,AB587*AC587,AB612*AC612,AB626*AC626,AB641*AC641,AB655*AC655,AB677*AC677,AB697*AC697,AB727*AC727,AB741*AC741,AB767*AC767,AB798*AC798,AB831*AC831)/AB868</f>
        <v>7.935483870967742</v>
      </c>
      <c r="AD868">
        <f>SUM(AB33*AC33*AD33,AB39*AC39*AD39,AB62*AC62*AD62,AB81*AC81*AD81,AB97*AC97*AD97,AB116*AC116*AD116,AB124*AC124*AD124,AB142*AC142*AD142,AB373*AC373*AD373,AB382*AC382*AD382,AB393*AC393*AD393,AB402*AC402*AD402,AB421*AC421*AD421,AB434*AC434*AD434,AB453*AC453*AD453,AB472*AC472*AD472,AB494*AC494*AD494,AB517*AC517*AD517,AB537*AC537*AD537,AB553*AC553*AD553,AB567*AC567*AD567,AB587*AC587*AD587,AB612*AC612*AD612,AB626*AC626*AD626,AB641*AC641*AD641,AB655*AC655*AD655,AB677*AC677*AD677,AB697*AC697*AD697,AB727*AC727*AD727,AB741*AC741*AD741,AB767*AC767*AD767,AB798*AC798*AD798,AB831*AC831*AD831)/(AC868*AB868)</f>
        <v>2.8857655826558268</v>
      </c>
      <c r="AE868">
        <f>SUM(AE33,AE39,AE62,AE81,AE97,AE116,AE124,AE142,AE373,AE382,AE393,AE402,AE421,AE434,AE453,AE472,AE494,AE517,AE537,AE553,AE567,AE587,AE612,AE626,AE641,AE655,AE677,AE697,AE727,AE741,AE767,AE798,AE831)</f>
        <v>120</v>
      </c>
      <c r="AF868">
        <f>SUM(AE33*AF33,AE39*AF39,AE62*AF62,AE81*AF81,AE97*AF97,AE116*AF116,AE124*AF124,AE142*AF142,AE373*AF373,AE382*AF382,AE393*AF393,AE402*AF402,AE421*AF421,AE434*AF434,AE453*AF453,AE472*AF472,AE494*AF494,AE517*AF517,AE537*AF537,AE553*AF553,AE567*AF567,AE587*AF587,AE612*AF612,AE626*AF626,AE641*AF641,AE655*AF655,AE677*AF677,AE697*AF697,AE727*AF727,AE741*AF741,AE767*AF767,AE798*AF798,AE831*AF831)/AE868</f>
        <v>7.5791666666666666</v>
      </c>
      <c r="AG868">
        <f>SUM(AE33*AF33*AG33,AE39*AF39*AG39,AE62*AF62*AG62,AE81*AF81*AG81,AE97*AF97*AG97,AE116*AF116*AG116,AE124*AF124*AG124,AE142*AF142*AG142,AE373*AF373*AG373,AE382*AF382*AG382,AE393*AF393*AG393,AE402*AF402*AG402,AE421*AF421*AG421,AE434*AF434*AG434,AE453*AF453*AG453,AE472*AF472*AG472,AE494*AF494*AG494,AE517*AF517*AG517,AE537*AF537*AG537,AE553*AF553*AG553,AE567*AF567*AG567,AE587*AF587*AG587,AE612*AF612*AG612,AE626*AF626*AG626,AE641*AF641*AG641,AE655*AF655*AG655,AE677*AF677*AG677,AE697*AF697*AG697,AE727*AF727*AG727,AE741*AF741*AG741,AE767*AF767*AG767,AE798*AF798*AG798,AE831*AF831*AG831)/(AF868*AE868)</f>
        <v>2.586492578339747</v>
      </c>
    </row>
    <row r="869" spans="15:33" x14ac:dyDescent="0.2">
      <c r="Q869">
        <f>Q868/P868</f>
        <v>7.8110720562390155</v>
      </c>
      <c r="S869">
        <f>SUM(S34,S40,S63,S82,S98,S117,S125,S143,S374,S383,S394,S403,S422,S435,S454,S473,S495,S518,S538,S554,S568,S588,S613,S627,S642,S656,S678,S698,S728,S742,S768,S799,S832)</f>
        <v>160</v>
      </c>
      <c r="T869">
        <f>SUM(S34*T34,S40*T40,S63*T63,S82*T82,S98*T98,S117*T117,S125*T125,S143*T143,S374*T374,S383*T383,S394*T394,S403*T403,S422*T422,S435*T435,S454*T454,S473*T473,S495*T495,S518*T518,S538*T538,S554*T554,S568*T568,S588*T588,S613*T613,S627*T627,S642*T642,S656*T656,S678*T678,S698*T698,S728*T728,S742*T742,S768*T768,S799*T799,S832*T832)/S869</f>
        <v>8.0803571428571423</v>
      </c>
      <c r="U869">
        <f>SUM(S34*T34*U34,S40*T40*U40,S63*T63*U63,S82*T82*U82,S98*T98*U98,S117*T117*U117,S125*T125*U125,S143*T143*U143,S374*T374*U374,S383*T383*U383,S394*T394*U394,S403*T403*U403,S422*T422*U422,S435*T435*U435,S454*T454*U454,S473*T473*U473,S495*T495*U495,S518*T518*U518,S538*T538*U538,S554*T554*U554,S568*T568*U568,S588*T588*U588,S613*T613*U613,S627*T627*U627,S642*T642*U642,S656*T656*U656,S678*T678*U678,S698*T698*U698,S728*T728*U728,S742*T742*U742,S768*T768*U768,S799*T799*U799,S832*T832*U832)/(T869*S869)</f>
        <v>3.0158436608686747</v>
      </c>
    </row>
    <row r="870" spans="15:33" x14ac:dyDescent="0.2">
      <c r="O870">
        <f>AVERAGE(O33,O39,O62,O81,O97,O116,O124,O142,O373,O382,O393,O402,O421,O434,O453,O472,O494,O517,O537,O553,O567,O587,O612,O626,O641,O655,O677,O697,O727,O741,O767,O798,O831)</f>
        <v>16.984848484848484</v>
      </c>
    </row>
    <row r="871" spans="15:33" x14ac:dyDescent="0.2">
      <c r="P871" t="s">
        <v>28</v>
      </c>
    </row>
    <row r="872" spans="15:33" x14ac:dyDescent="0.2">
      <c r="S872">
        <f>SUM(S31,S79,S140,S211,S251,S260,S301,S355,S400,S470,S535,S624,S639,S695)</f>
        <v>18</v>
      </c>
      <c r="T872">
        <f>SUM(S31*T31,S79*T79,S140*T140,S211*T211,S251*T251,S260*T260,S301*T301,S355*T355,S400*T400,S470*T470,S535*T535,S624*T624,S639*T639,S695*T695)/S872</f>
        <v>6.166666666666667</v>
      </c>
      <c r="U872">
        <f>SUM(S31*T31*U31,S79*T79*U79,S140*T140*U140,S211*T211*U211,S251*T251*U251,S260*T260*U260,S301*T301*U301,S355*T355*U355,S400*T400*U400,S470*T470*U470,S535*T535*U535,S624*T624*U624,S639*T639*U639,S695*T695*U695)/(T872*S872)</f>
        <v>3.0387837837837837</v>
      </c>
    </row>
    <row r="873" spans="15:33" x14ac:dyDescent="0.2">
      <c r="O873">
        <f>AVERAGE(O33,O213,O253,O262,O303,O357,O81,O142,O402,O472,O537,O626,O641,O697)</f>
        <v>13</v>
      </c>
      <c r="S873">
        <f>SUM(S32,S80,S141,S212,S252,S261,S302,S356,S401,S471,S536,S625,S640,S696)</f>
        <v>153</v>
      </c>
      <c r="T873">
        <f>SUM(S32*T32,S80*T80,S141*T141,S212*T212,S252*T252,S261*T261,S302*T302,S356*T356,S401*T401,S471*T471,S536*T536,S625*T625,S640*T640,S696*T696)/S873</f>
        <v>8.1272789817681446</v>
      </c>
      <c r="U873">
        <f>SUM(S32*T32*U32,S80*T80*U80,S141*T141*U141,S212*T212*U212,S252*T252*U252,S261*T261*U261,S302*T302*U302,S356*T356*U356,S401*T401*U401,S471*T471*U471,S536*T536*U536,S625*T625*U625,S640*T640*U640,S696*T696*U696)/(T873*S873)</f>
        <v>2.9835236603741646</v>
      </c>
    </row>
    <row r="874" spans="15:33" x14ac:dyDescent="0.2">
      <c r="P874">
        <f>SUM(P33,P81,P142,P213,P253,P262,P303,P357,P402,P472,P537,P626,P641, P697)</f>
        <v>203</v>
      </c>
      <c r="Q874">
        <f>SUM(P33*Q33,P81*Q81,P142*Q142,P213*Q213,P253*Q253,P262*Q262,P303*Q303,P357*Q357,P402*Q402,P472*Q472,P537*Q537,P626*Q626,P641*Q641,P697*Q697)</f>
        <v>1602.5</v>
      </c>
      <c r="R874">
        <f>(SUM(N10:N33)+SUM(N64:N81)+SUM(N126:N142)+SUM(N206:N213)+SUM(N242:N253)+SUM(N255:N262)+SUM(N292:N303)+SUM(N353:N357)+SUM(N395:N402)+SUM(N455:N472)+SUM(N519:N537)+SUM(N614:N626)+SUM(N628:N641)+SUM(N679:N697))/(SUM(B10:B33)+SUM(B64:B81)+SUM(B126:B142)+SUM(B206:B213)+SUM(B242:B253)+SUM(B255:B262)+SUM(B292:B303)+SUM(B353:B357)+SUM(B395:B402)+SUM(B455:B472)+SUM(B519:B537)+SUM(B614:B626)+SUM(B628:B641)+SUM(B679:B697))</f>
        <v>2.9662232316677488</v>
      </c>
      <c r="S874">
        <f>SUM(S33,S81,S142,S213,S253,S262,S303,S357,S402,S472,S537,S626,S641,S697)</f>
        <v>31</v>
      </c>
      <c r="T874">
        <f>SUM(S33*T33,S81*T81,S142*T142,S213*T213,S253*T253,S262*T262,S303*T303,S357*T357,S402*T402,S472*T472,S537*T537,S626*T626,S641*T641,S697*T697)/S874</f>
        <v>7.838709677419355</v>
      </c>
      <c r="U874">
        <f>SUM(S33*T33*U33,S81*T81*U81,S142*T142*U142,S213*T213*U213,S253*T253*U253,S262*T262*U262,S303*T303*U303,S357*T357*U357,S402*T402*U402,S472*T472*U472,S537*T537*U537,S626*T626*U626,S641*T641*U641,S697*T697*U697)/(T874*S874)</f>
        <v>2.8058641975308638</v>
      </c>
      <c r="V874">
        <f>SUM(V33,V81,V142,V213,V253,V262,V303,V357,V402,V472,V537,V626,V641,V697)</f>
        <v>24</v>
      </c>
      <c r="W874">
        <f>SUM(V33*W33,V81*W81,V142*W142,V213*W213,V253*W253,V262*W262,V303*W303,V357*W357,V402*W402,V472*W472,V537*W537,V626*W626,V641*W641,V697*W697)/V874</f>
        <v>6.645833333333333</v>
      </c>
      <c r="X874">
        <f>SUM(V33*W33*X33,V81*W81*X81,V142*W142*X142,V213*W213*X213,V253*W253*X253,V262*W262*X262,V303*W303*X303,V357*W357*X357,V402*W402*X402,V472*W472*X472,V537*W537*X537,V626*W626*X626,V641*W641*X641,V697*W697*X697)/(W874*V874)</f>
        <v>2.7772727272727273</v>
      </c>
      <c r="Y874">
        <f>SUM(Y33,Y81,Y142,Y213,Y253,Y262,Y303,Y357,Y402,Y472,Y537,Y626,Y641,Y697)</f>
        <v>66</v>
      </c>
      <c r="Z874">
        <f>SUM(Y33*Z33,Y81*Z81,Y142*Z142,Y213*Z213,Y253*Z253,Y262*Z262,Y303*Z303,Y357*Z357,Y402*Z402,Y472*Z472,Y537*Z537,Y626*Z626,Y641*Z641,Y697*Z697)/Y874</f>
        <v>8.0378787878787872</v>
      </c>
      <c r="AA874">
        <f>SUM(Y33*Z33*AA33,Y81*Z81*AA81,Y142*Z142*AA142,Y213*Z213*AA213,Y253*Z253*AA253,Y262*Z262*AA262,Y303*Z303*AA303,Y357*Z357*AA357,Y402*Z402*AA402,Y472*Z472*AA472,Y537*Z537*AA537,Y626*Z626*AA626,Y641*Z641*AA641,Y697*Z697*AA697)/(Z874*Y874)</f>
        <v>3.1468524509429319</v>
      </c>
      <c r="AB874">
        <f>SUM(AB33,AB81,AB142,AB213,AB253,AB262,AB303,AB357,AB402,AB472,AB537,AB626,AB641,AB697)</f>
        <v>70</v>
      </c>
      <c r="AC874">
        <f>SUM(AB33*AC33,AB81*AC81,AB142*AC142,AB213*AC213,AB253*AC253,AB262*AC262,AB303*AC303,AB357*AC357,AB402*AC402,AB472*AC472,AB537*AC537,AB626*AC626,AB641*AC641,AB697*AC697)/AB874</f>
        <v>8.3357142857142854</v>
      </c>
      <c r="AD874">
        <f>SUM(AB33*AC33*AD33,AB81*AC81*AD81,AB142*AC142*AD142,AB213*AC213*AD213,AB253*AC253*AD253,AB262*AC262*AD262,AB303*AC303*AD303,AB357*AC357*AD357,AB402*AC402*AD402,AB472*AC472*AD472,AB537*AC537*AD537,AB626*AC626*AD626,AB641*AC641*AD641,AB697*AC697*AD697)/(AC874*AB874)</f>
        <v>2.9439845758354752</v>
      </c>
      <c r="AE874">
        <f>SUM(AE33,AE81,AE142,AE213,AE253,AE262,AE303,AE357,AE402,AE472,AE537,AE626,AE641,AE697)</f>
        <v>43</v>
      </c>
      <c r="AF874">
        <f>SUM(AE33*AF33,AE81*AF81,AE142*AF142,AE213*AF213,AE253*AF253,AE262*AF262,AE303*AF303,AE357*AF357,AE402*AF402,AE472*AF472,AE537*AF537,AE626*AF626,AE641*AF641,AE697*AF697)/AE874</f>
        <v>7.6511627906976747</v>
      </c>
      <c r="AG874">
        <f>SUM(AE33*AF33*AG33,AE81*AF81*AG81,AE142*AF142*AG142,AE213*AF213*AG213,AE253*AF253*AG253,AE262*AF262*AG262,AE303*AF303*AG303,AE357*AF357*AG357,AE402*AF402*AG402,AE472*AF472*AG472,AE537*AF537*AG537,AE626*AF626*AG626,AE641*AF641*AG641,AE697*AF697*AG697)/(AF874*AE874)</f>
        <v>2.5935866261398184</v>
      </c>
    </row>
    <row r="875" spans="15:33" x14ac:dyDescent="0.2">
      <c r="Q875">
        <f>Q874/P874</f>
        <v>7.8940886699507393</v>
      </c>
      <c r="S875">
        <f>SUM(S34,S82,S143,S214,S254,S263,S304,S358,S403,S473,S538,S627,S642,S698)</f>
        <v>63</v>
      </c>
      <c r="T875">
        <f>SUM(S34*T34,S82*T82,S143*T143,S214*T214,S254*T254,S263*T263,S304*T304,S358*T358,S403*T403,S473*T473,S538*T538,S627*T627,S642*T642,S698*T698)/S875</f>
        <v>8.6587301587301582</v>
      </c>
      <c r="U875">
        <f>SUM(S34*T34*U34,S82*T82*U82,S143*T143*U143,S214*T214*U214,S254*T254*U254,S263*T263*U263,S304*T304*U304,S358*T358*U358,S403*T403*U403,S473*T473*U473,S538*T538*U538,S627*T627*U627,S642*T642*U642,S698*T698*U698)/(T875*S875)</f>
        <v>3.1803627078695826</v>
      </c>
    </row>
    <row r="877" spans="15:33" x14ac:dyDescent="0.2">
      <c r="P877" t="s">
        <v>25</v>
      </c>
    </row>
    <row r="878" spans="15:33" x14ac:dyDescent="0.2">
      <c r="S878">
        <f>SUM(S152,S172,S182,S189,S202,S216,S227,S238,S280,S288,S310,S317,S330,S339,S349,S380,S391,S419,S432,S451,S515,S565,S585,S610,S653,S725)</f>
        <v>34</v>
      </c>
      <c r="T878">
        <f>SUM(S152*T152,S172*T172,S182*T182,S189*T189,S202*T202,S216*T216,S227*T227,S238*T238,S280*T280,S288*T288,S310*T310,S317*T317,S330*T330,S339*T339,S349*T349,S380*T380,S391*T391,S419*T419,S432*T432,S451*T451,S515*T515,S565*T565,S585*T585,S610*T610,S653*T653,S725*T725)/S878</f>
        <v>6.1029411764705879</v>
      </c>
      <c r="U878">
        <f>SUM(S152*T152*U152,S172*T172*U172,S182*T182*U182,S189*T189*U189,S202*T202*U202,S216*T216*U216,S227*T227*U227,S238*T238*U238,S280*T280*U280,S288*T288*U288,S310*T310*U310,S317*T317*U317,S330*T330*U330,S339*T339*U339,S349*T349*U349,S380*T380*U380,S391*T391*U391,S419*T419*U419,S432*T432*U432,S451*T451*U451,S515*T515*U515,S565*T565*U565,S585*T585*U585,S610*T610*U610,S653*T653*U653,S725*T725*U725)/(T878*S878)</f>
        <v>2.8187710843373499</v>
      </c>
    </row>
    <row r="879" spans="15:33" x14ac:dyDescent="0.2">
      <c r="O879">
        <f>AVERAGE(O154,O174,O184,O191,O204,O218,O229,O240,O282,O290,O312,O319,O332,O341,O351,O382,O393,O421,O434,O453,O517,O567,O587,O612,O655,O727)</f>
        <v>9.5576923076923084</v>
      </c>
      <c r="S879">
        <f>SUM(S153,S173,S183,S190,S203,S217,S228,S239,S281,S289,S311,S318,S331,S340,S350,S381,S392,S420,S433,S452,S516,S566,S586,S611,S654,S726)</f>
        <v>256</v>
      </c>
      <c r="T879">
        <f>SUM(S153*T153,S173*T173,S183*T183,S190*T190,S203*T203,S217*T217,S228*T228,S239*T239,S281*T281,S289*T289,S311*T311,S318*T318,S331*T331,S340*T340,S350*T350,S381*T381,S392*T392,S420*T420,S433*T433,S452*T452,S516*T516,S566*T566,S586*T586,S611*T611,S654*T654,S726*T726)/S879</f>
        <v>7.7313476562499996</v>
      </c>
      <c r="U879">
        <f>SUM(S153*T153*U153,S173*T173*U173,S183*T183*U183,S190*T190*U190,S203*T203*U203,S217*T217*U217,S228*T228*U228,S239*T239*U239,S281*T281*U281,S289*T289*U289,S311*T311*U311,S318*T318*U318,S331*T331*U331,S340*T340*U340,S350*T350*U350,S381*T381*U381,S392*T392*U392,S420*T420*U420,S433*T433*U433,S452*T452*U452,S516*T516*U516,S566*T566*U566,S586*T586*U586,S611*T611*U611,S654*T654*U654,S726*T726*U726)/(T879*S879)</f>
        <v>2.818703532948502</v>
      </c>
    </row>
    <row r="880" spans="15:33" x14ac:dyDescent="0.2">
      <c r="P880">
        <f>SUM(P154,P174,P184,P191,P204,P218,P229,P240,P282,P290,P312,P319,P332,P341,P351,P382,P393,P421,P434,P453,P517,P567,P587,P612,P655,P727)</f>
        <v>325</v>
      </c>
      <c r="Q880">
        <f>SUM(P154*Q154,P174*Q174,P184*Q184,P191*Q191,P204*Q204,P218*Q218,P229*Q229,P240*Q240,P282*Q282,P290*Q290,P312*Q312,P319*Q319,P332*Q332,P341*Q341,P351*Q351,P382*Q382,P393*Q393,P421*Q421,P434*Q434,P453*Q453,P517*Q517,P567*Q567,P587*Q587,P612*Q612,P655*Q655,P727*Q727)</f>
        <v>2424.5</v>
      </c>
      <c r="R880">
        <f>(SUM(N154:N244)+SUM(N156:N174)+SUM(N176:N184)+SUM(N186:N191)+SUM(N193:N204)+SUM(N215:N218)+SUM(N220:N229)+SUM(N231:N240)+SUM(N272:N282)+SUM(N284:N290)+SUM(N305:N312)+SUM(N314:N319)+SUM(N321:N332)+SUM(N334:N341)+SUM(N343:N351)+SUM(N375:N382)+SUM(N384:N393)+SUM(N404:N421)+SUM(N423:N434)+SUM(N436:N453)+SUM(N496:N517)+SUM(N555:N567)+SUM(N569:N587)+SUM(N589:N612)+SUM(N643:N655))/(SUM(B154:B244)+SUM(B156:B174)+SUM(B176:B184)+SUM(B186:B191)+SUM(B193:B204)+SUM(B215:B218)+SUM(B220:B229)+SUM(B231:B240)+SUM(B272:B282)+SUM(B284:B290)+SUM(B305:B312)+SUM(B314:B319)+SUM(B321:B332)+SUM(B334:B341)+SUM(B343:B351)+SUM(B375:B382)+SUM(B384:B393)+SUM(B404:B421)+SUM(B423:B434)+SUM(B436:B453)+SUM(B496:B517)+SUM(B555:B567)+SUM(B569:B587)+SUM(B589:B612)+SUM(B643:B655))</f>
        <v>2.7747315923104816</v>
      </c>
      <c r="S880">
        <f>SUM(S154,S174,S184,S191,S204,S218,S229,S240,S282,S290,S312,S319,S332,S341,S351,S382,S393,S421,S434,S453,S517,S567,S587,S612,S655,S727)</f>
        <v>35</v>
      </c>
      <c r="T880">
        <f>SUM(S154*T154,S174*T174,S184*T184,S191*T191,S204*T204,S218*T218,S229*T229,S240*T240,S282*T282,S290*T290,S312*T312,S319*T319,S332*T332,S341*T341,S351*T351,S382*T382,S393*T393,S421*T421,S434*T434,S453*T453,S517*T517,S567*T567,S587*T587,S612*T612,S655*T655,S727*T727)/S880</f>
        <v>6.8142857142857141</v>
      </c>
      <c r="U880">
        <f>SUM(S154*T154*U154,S174*T174*U174,S184*T184*U184,S191*T191*U191,S204*T204*U204,S218*T218*U218,S229*T229*U229,S240*T240*U240,S282*T282*U282,S290*T290*U290,S312*T312*U312,S319*T319*U319,S332*T332*U332,S341*T341*U341,S351*T351*U351,S382*T382*U382,S393*T393*U393,S421*T421*U421,S434*T434*U434,S453*T453*U453,S517*T517*U517,S567*T567*U567,S587*T587*U587,S612*T612*U612,S655*T655*U655,S727*T727*U727)/(T880*S880)</f>
        <v>2.7002935010482183</v>
      </c>
      <c r="V880">
        <f>SUM(V154,V174,V184,V191,V204,V218,V229,V240,V282,V290,V312,V319,V332,V341,V351,V382,V393,V421,V434,V453,V517,V567,V587,V612,V655,V727)</f>
        <v>37</v>
      </c>
      <c r="W880">
        <f>SUM(V154*W154,V174*W174,V184*W184,V191*W191,V204*W204,V218*W218,V229*W229,V240*W240,V282*W282,V290*W290,V312*W312,V319*W319,V332*W332,V341*W341,V351*W351,V382*W382,V393*W393,V421*W421,V434*W434,V453*W453,V517*W517,V567*W567,V587*W587,V612*W612,V655*W655,V727*W727)/V880</f>
        <v>6.9054054054054053</v>
      </c>
      <c r="X880">
        <f>SUM(V154*W154*X154,V174*W174*X174,V184*W184*X184,V191*W191*X191,V204*W204*X204,V218*W218*X218,V229*W229*X229,V240*W240*X240,V282*W282*X282,V290*W290*X290,V312*W312*X312,V319*W319*X319,V332*W332*X332,V341*W341*X341,V351*W351*X351,V382*W382*X382,V393*W393*X393,V421*W421*X421,V434*W434*X434,V453*W453*X453,V517*W517*X517,V567*W567*X567,V587*W587*X587,V612*W612*X612,V655*W655*X655,V727*W727*X727)/(W880*V880)</f>
        <v>2.4817612524461836</v>
      </c>
      <c r="Y880">
        <f>SUM(Y154,Y174,Y184,Y191,Y204,Y218,Y229,Y240,Y282,Y290,Y312,Y319,Y332,Y341,Y351,Y382,Y393,Y421,Y434,Y453,Y517,Y567,Y587,Y612,Y655,Y727)</f>
        <v>112</v>
      </c>
      <c r="Z880">
        <f>SUM(Y154*Z154,Y174*Z174,Y184*Z184,Y191*Z191,Y204*Z204,Y218*Z218,Y229*Z229,Y240*Z240,Y282*Z282,Y290*Z290,Y312*Z312,Y319*Z319,Y332*Z332,Y341*Z341,Y351*Z351,Y382*Z382,Y393*Z393,Y421*Z421,Y434*Z434,Y453*Z453,Y517*Z517,Y567*Z567,Y587*Z587,Y612*Z612,Y655*Z655,Y727*Z727)/Y880</f>
        <v>7.4241071428571432</v>
      </c>
      <c r="AA880">
        <f>SUM(Y154*Z154*AA154,Y174*Z174*AA174,Y184*Z184*AA184,Y191*Z191*AA191,Y204*Z204*AA204,Y218*Z218*AA218,Y229*Z229*AA229,Y240*Z240*AA240,Y282*Z282*AA282,Y290*Z290*AA290,Y312*Z312*AA312,Y319*Z319*AA319,Y332*Z332*AA332,Y341*Z341*AA341,Y351*Z351*AA351,Y382*Z382*AA382,Y393*Z393*AA393,Y421*Z421*AA421,Y434*Z434*AA434,Y453*Z453*AA453,Y517*Z517*AA517,Y567*Z567*AA567,Y587*Z587*AA587,Y612*Z612*AA612,Y655*Z655*AA655,Y727*Z727*AA727)/(Z880*Y880)</f>
        <v>2.9230366806975345</v>
      </c>
      <c r="AB880">
        <f>SUM(AB154,AB174,AB184,AB191,AB204,AB218,AB229,AB240,AB282,AB290,AB312,AB319,AB332,AB341,AB351,AB382,AB393,AB421,AB434,AB453,AB517,AB567,AB587,AB612,AB655,AB727)</f>
        <v>116</v>
      </c>
      <c r="AC880">
        <f>SUM(AB154*AC154,AB174*AC174,AB184*AC184,AB191*AC191,AB204*AC204,AB218*AC218,AB229*AC229,AB240*AC240,AB282*AC282,AB290*AC290,AB312*AC312,AB319*AC319,AB332*AC332,AB341*AC341,AB351*AC351,AB382*AC382,AB393*AC393,AB421*AC421,AB434*AC434,AB453*AC453,AB517*AC517,AB567*AC567,AB587*AC587,AB612*AC612,AB655*AC655,AB727*AC727)/AB880</f>
        <v>7.8329741379310347</v>
      </c>
      <c r="AD880">
        <f>SUM(AB154*AC154*AD154,AB174*AC174*AD174,AB184*AC184*AD184,AB191*AC191*AD191,AB204*AC204*AD204,AB218*AC218*AD218,AB229*AC229*AD229,AB240*AC240*AD240,AB282*AC282*AD282,AB290*AC290*AD290,AB312*AC312*AD312,AB319*AC319*AD319,AB332*AC332*AD332,AB341*AC341*AD341,AB351*AC351*AD351,AB382*AC382*AD382,AB393*AC393*AD393,AB421*AC421*AD421,AB434*AC434*AD434,AB453*AC453*AD453,AB517*AC517*AD517,AB567*AC567*AD567,AB587*AC587*AD587,AB612*AC612*AD612,AB655*AC655*AD655,AB727*AC727*AD727)/(AC880*AB880)</f>
        <v>2.8923810566917845</v>
      </c>
      <c r="AE880">
        <f>SUM(AE154,AE174,AE184,AE191,AE204,AE218,AE229,AE240,AE282,AE290,AE312,AE319,AE332,AE341,AE351,AE382,AE393,AE421,AE434,AE453,AE517,AE567,AE587,AE612,AE655,AE727)</f>
        <v>60</v>
      </c>
      <c r="AF880">
        <f>SUM(AE154*AF154,AE174*AF174,AE184*AF184,AE191*AF191,AE204*AF204,AE218*AF218,AE229*AF229,AE240*AF240,AE282*AF282,AE290*AF290,AE312*AF312,AE319*AF319,AE332*AF332,AE341*AF341,AE351*AF351,AE382*AF382,AE393*AF393,AE421*AF421,AE434*AF434,AE453*AF453,AE517*AF517,AE567*AF567,AE587*AF587,AE612*AF612,AE655*AF655,AE727*AF727)/AE880</f>
        <v>6.9416666666666664</v>
      </c>
      <c r="AG880">
        <f>SUM(AE154*AF154*AG154,AE174*AF174*AG174,AE184*AF184*AG184,AE191*AF191*AG191,AE204*AF204*AG204,AE218*AF218*AG218,AE229*AF229*AG229,AE240*AF240*AG240,AE282*AF282*AG282,AE290*AF290*AG290,AE312*AF312*AG312,AE319*AF319*AG319,AE332*AF332*AG332,AE341*AF341*AG341,AE351*AF351*AG351,AE382*AF382*AG382,AE393*AF393*AG393,AE421*AF421*AG421,AE434*AF434*AG434,AE453*AF453*AG453,AE517*AF517*AG517,AE567*AF567*AG567,AE587*AF587*AG587,AE612*AF612*AG612,AE655*AF655*AG655,AE727*AF727*AG727)/(AF880*AE880)</f>
        <v>2.632785114045618</v>
      </c>
    </row>
    <row r="881" spans="15:33" x14ac:dyDescent="0.2">
      <c r="Q881">
        <f>Q880/P880</f>
        <v>7.46</v>
      </c>
      <c r="S881">
        <f>SUM(S155,S175,S185,S192,S205,S219,S230,S241,S283,S291,S313,S320,S333,S342,S352,S383,S394,S422,S435,S454,S518,S568,S588,S613,S656,S728)</f>
        <v>100</v>
      </c>
      <c r="T881">
        <f>SUM(S155*T155,S175*T175,S185*T185,S192*T192,S205*T205,S219*T219,S230*T230,S241*T241,S283*T283,S291*T291,S313*T313,S320*T320,S333*T333,S342*T342,S352*T352,S383*T383,S394*T394,S422*T422,S435*T435,S454*T454,S518*T518,S568*T568,S588*T588,S613*T613,S656*T656,S728*T728)/S881</f>
        <v>7.606071428571429</v>
      </c>
      <c r="U881">
        <f>SUM(S155*T155*U155,S175*T175*U175,S185*T185*U185,S192*T192*U192,S205*T205*U205,S219*T219*U219,S230*T230*U230,S241*T241*U241,S283*T283*U283,S291*T291*U291,S313*T313*U313,S320*T320*U320,S333*T333*U333,S342*T342*U342,S352*T352*U352,S383*T383*U383,S394*T394*U394,S422*T422*U422,S435*T435*U435,S454*T454*U454,S518*T518*U518,S568*T568*U568,S588*T588*U588,S613*T613*U613,S656*T656*U656,S728*T728*U728)/(T881*S881)</f>
        <v>2.860980054268381</v>
      </c>
    </row>
    <row r="883" spans="15:33" x14ac:dyDescent="0.2">
      <c r="P883" t="s">
        <v>31</v>
      </c>
    </row>
    <row r="884" spans="15:33" x14ac:dyDescent="0.2">
      <c r="S884">
        <f>SUM(S37,S60,S95,S114,S122,S268,S361,S371,S492,S551,S675,S739,S765,S796)</f>
        <v>21</v>
      </c>
      <c r="T884">
        <f>SUM(S37*T37,S60*T60,S95*T95,S114*T114,S122*T122,S268*T268,S361*T361,S371*T371,S492*T492,S551*T551,S675*T675,S739*T739,S765*T765,S796*T796)/S884</f>
        <v>6.7619047619047619</v>
      </c>
      <c r="U884">
        <f>SUM(S37*T37*U37,S60*T60*U60,S95*T95*U95,S114*T114*U114,S122*T122*U122,S268*T268*U268,S361*T361*U361,S371*T371*U371,S492*T492*U492,S551*T551*U551,S675*T675*U675,S739*T739*U739,S765*T765*U765,S796*T796*U796)/(T884*S884)</f>
        <v>2.7297887323943661</v>
      </c>
    </row>
    <row r="885" spans="15:33" x14ac:dyDescent="0.2">
      <c r="O885">
        <f>AVERAGE(O270,O363,O39,O62,O97,O116,O124,O373,O494,O553,O677,O741,O767,O798)</f>
        <v>13.642857142857142</v>
      </c>
      <c r="S885">
        <f>SUM(S38,S61,S96,S115,S123,S269,S362,S372,S493,S552,S676,S740,S766,S797)</f>
        <v>160</v>
      </c>
      <c r="T885">
        <f>SUM(S38*T38,S61*T61,S96*T96,S115*T115,S123*T123,S269*T269,S362*T362,S372*T372,S493*T493,S552*T552,S676*T676,S740*T740,S766*T766,S797*T797)/S885</f>
        <v>7.8494791666666659</v>
      </c>
      <c r="U885">
        <f>SUM(S38*T38*U38,S61*T61*U61,S96*T96*U96,S115*T115*U115,S123*T123*U123,S269*T269*U269,S362*T362*U362,S372*T372*U372,S493*T493*U493,S552*T552*U552,S676*T676*U676,S740*T740*U740,S766*T766*U766,S797*T797*U797)/(T885*S885)</f>
        <v>2.8387664347872903</v>
      </c>
    </row>
    <row r="886" spans="15:33" x14ac:dyDescent="0.2">
      <c r="P886">
        <f>SUM(P39,P62,P97,P116,P124,P270,P363,P373,P494,P553,P677,P741,P767,P798)</f>
        <v>209</v>
      </c>
      <c r="Q886">
        <f>SUM(P39*Q39,P62*Q62,P97*Q97,P116*Q116,P124*Q124,P270*Q270,P363*Q363,P373*Q373,P494*Q494,P553*Q553,P677*Q677,P741*Q741,P767*Q767,P798*Q798)</f>
        <v>1597.5</v>
      </c>
      <c r="R886">
        <f>(SUM(N35:N40)+SUM(N43:N62)+SUM(N85:N97)+SUM(N100:N116)+SUM(N118:N124)+SUM(N264:N270)+SUM(N359:N363)+SUM(N365:N373)+SUM(N476:N494)+SUM(N539:N553)+SUM(N657:N677)+SUM(N734:N751)+SUM(N753:N777)+SUM(N779:N794))/(SUM(B35:B40)+SUM(B43:B62)+SUM(B85:B97)+SUM(B100:B116)+SUM(B118:B124)+SUM(B264:B270)+SUM(B359:B363)+SUM(B365:B373)+SUM(B476:B494)+SUM(B539:B553)+SUM(B657:B677)+SUM(B734:B751)+SUM(B753:B777)+SUM(B779:B799))</f>
        <v>2.7343663779274947</v>
      </c>
      <c r="S886">
        <f>SUM(S39,S62,S97,S116,S124,S270,S363,S373,S494,S553,S677,S741,S767,S798)</f>
        <v>29</v>
      </c>
      <c r="T886">
        <f>SUM(S39*T39,S62*T62,S97*T97,S116*T116,S124*T124,S270*T270,S363*T363,S373*T373,S494*T494,S553*T553,S677*T677,S741*T741,S767*T767,S798*T798)/S886</f>
        <v>7.3275862068965516</v>
      </c>
      <c r="U886">
        <f>SUM(S39*T39*U39,S62*T62*U62,S97*T97*U97,S116*T116*U116,S124*T124*U124,S270*T270*U270,S363*T363*U363,S373*T373*U373,S494*T494*U494,S553*T553*U553,S677*T677*U677,S741*T741*U741,S767*T767*U767,S798*T798*U798)/(T886*S886)</f>
        <v>2.6313882352941178</v>
      </c>
      <c r="V886">
        <f>SUM(V39,V62,V97,V116,V124,V270,V363,V373,V494,V553,V677,V741,V767,V798)</f>
        <v>34</v>
      </c>
      <c r="W886">
        <f>SUM(V39*W39,V62*W62,V97*W97,V116*W116,V124*W124,V270*W270,V363*W363,V373*W373,V494*W494,V553*W553,V677*W677,V741*W741,V767*W767,V798*W798)/V886</f>
        <v>7.4852941176470589</v>
      </c>
      <c r="X886">
        <f>SUM(V39*W39*X39,V62*W62*X62,V97*W97*X97,V116*W116*X116,V124*W124*X124,V270*W270*X270,V363*W363*X363,V373*W373*X373,V494*W494*X494,V553*W553*X553,V677*W677*X677,V741*W741*X741,V767*W767*X767,V798*W798*X798)/(W886*V886)</f>
        <v>2.7827701375245577</v>
      </c>
      <c r="Y886">
        <f>SUM(Y39,Y62,Y97,Y116,Y124,Y270,Y363,Y373,Y494,Y553,Y677,Y741,Y767,Y798)</f>
        <v>68</v>
      </c>
      <c r="Z886">
        <f>SUM(Y39*Z39,Y62*Z62,Y97*Z97,Y116*Z116,Y124*Z124,Y270*Z270,Y363*Z363,Y373*Z373,Y494*Z494,Y553*Z553,Y677*Z677,Y741*Z741,Y767*Z767,Y798*Z798)/Y886</f>
        <v>8.0661764705882355</v>
      </c>
      <c r="AA886">
        <f>SUM(Y39*Z39*AA39,Y62*Z62*AA62,Y97*Z97*AA97,Y116*Z116*AA116,Y124*Z124*AA124,Y270*Z270*AA270,Y363*Z363*AA363,Y373*Z373*AA373,Y494*Z494*AA494,Y553*Z553*AA553,Y677*Z677*AA677,Y741*Z741*AA741,Y767*Z767*AA767,Y798*Z798*AA798)/(Z886*Y886)</f>
        <v>2.9767456700091159</v>
      </c>
      <c r="AB886">
        <f>SUM(AB39,AB62,AB97,AB116,AB124,AB270,AB363,AB373,AB494,AB553,AB677,AB741,AB767,AB798)</f>
        <v>58</v>
      </c>
      <c r="AC886">
        <f>SUM(AB39*AC39,AB62*AC62,AB97*AC97,AB116*AC116,AB124*AC124,AB270*AC270,AB363*AC363,AB373*AC373,AB494*AC494,AB553*AC553,AB677*AC677,AB741*AC741,AB767*AC767,AB798*AC798)/AB886</f>
        <v>7.2413793103448274</v>
      </c>
      <c r="AD886">
        <f>SUM(AB39*AC39*AD39,AB62*AC62*AD62,AB97*AC97*AD97,AB116*AC116*AD116,AB124*AC124*AD124,AB270*AC270*AD270,AB363*AC363*AD363,AB373*AC373*AD373,AB494*AC494*AD494,AB553*AC553*AD553,AB677*AC677*AD677,AB741*AC741*AD741,AB767*AC767*AD767,AB798*AC798*AD798)/(AC886*AB886)</f>
        <v>2.7667142857142855</v>
      </c>
      <c r="AE886">
        <f>SUM(AE39,AE62,AE97,AE116,AE124,AE270,AE363,AE373,AE494,AE553,AE677,AE741,AE767,AE798)</f>
        <v>49</v>
      </c>
      <c r="AF886">
        <f>SUM(AE39*AF39,AE62*AF62,AE97*AF97,AE116*AF116,AE124*AF124,AE270*AF270,AE363*AF363,AE373*AF373,AE494*AF494,AE553*AF553,AE677*AF677,AE741*AF741,AE767*AF767,AE798*AF798)/AE886</f>
        <v>7.6428571428571432</v>
      </c>
      <c r="AG886">
        <f>SUM(AE39*AF39*AG39,AE62*AF62*AG62,AE97*AF97*AG97,AE116*AF116*AG116,AE124*AF124*AG124,AE270*AF270*AG270,AE363*AF363*AG363,AE373*AF373*AG373,AE494*AF494*AG494,AE553*AF553*AG553,AE677*AF677*AG677,AE741*AF741*AG741,AE767*AF767*AG767,AE798*AF798*AG798)/(AF886*AE886)</f>
        <v>2.5177436582109478</v>
      </c>
    </row>
    <row r="887" spans="15:33" x14ac:dyDescent="0.2">
      <c r="Q887">
        <f>Q886/P886</f>
        <v>7.643540669856459</v>
      </c>
      <c r="S887">
        <f>SUM(S40,S63,S98,S117,S125,S271,S364,S374,S495,S554,S678,S742,S768,S799)</f>
        <v>48</v>
      </c>
      <c r="T887">
        <f>SUM(S40*T40,S63*T63,S98*T98,S117*T117,S125*T125,S271*T271,S364*T364,S374*T374,S495*T495,S554*T554,S678*T678,S742*T742,S768*T768,S799*T799)/S887</f>
        <v>7.510416666666667</v>
      </c>
      <c r="U887">
        <f>SUM(S40*T40*U40,S63*T63*U63,S98*T98*U98,S117*T117*U117,S125*T125*U125,S271*T271*U271,S364*T364*U364,S374*T374*U374,S495*T495*U495,S554*T554*U554,S678*T678*U678,S742*T742*U742,S768*T768*U768,S799*T799*U799)/(T887*S887)</f>
        <v>3.0867459216696389</v>
      </c>
    </row>
    <row r="889" spans="15:33" x14ac:dyDescent="0.2">
      <c r="P889" t="s">
        <v>13</v>
      </c>
    </row>
    <row r="890" spans="15:33" x14ac:dyDescent="0.2">
      <c r="S890">
        <f>SUM(S211,S251,S260,S301,S355)</f>
        <v>2</v>
      </c>
      <c r="T890">
        <f>SUM(S211*T211,S251*T251,S260*T260,S301*T301,S355*T355)/S890</f>
        <v>6.75</v>
      </c>
      <c r="U890">
        <f>SUM(S211*T211*U211,S251*T251*U251,S260*T260*U260,S301*T301*U301,S355*T355*U355)/(T890*S890)</f>
        <v>2.19</v>
      </c>
    </row>
    <row r="891" spans="15:33" x14ac:dyDescent="0.2">
      <c r="S891">
        <f>SUM(S212,S252,S261,S302,S356)</f>
        <v>39</v>
      </c>
      <c r="T891">
        <f>SUM(S212*T212,S252*T252,S261*T261,S302*T302,S356*T356)/S891</f>
        <v>7.1282051282051286</v>
      </c>
      <c r="U891">
        <f>SUM(S212*T212*U212,S252*T252*U252,S261*T261*U261,S302*T302*U302,S356*T356*U356)/(T891*S891)</f>
        <v>3.0371402877697844</v>
      </c>
    </row>
    <row r="892" spans="15:33" x14ac:dyDescent="0.2">
      <c r="P892">
        <f>SUM(P213,P253,P262,P303,P357)</f>
        <v>45</v>
      </c>
      <c r="Q892">
        <f>SUM(P213*Q213,P253*Q253,P262*Q262,P303*Q303,P357*Q357)</f>
        <v>316</v>
      </c>
      <c r="R892">
        <f>(SUM(N206:N213)+SUM(N242:N253)+SUM(N255:N262)+SUM(N292:N303)+SUM(N353:N357))/(SUM(B206:B213)+SUM(B242:B253)+SUM(B255:B262)+SUM(B292:B303)+SUM(B353:B357))</f>
        <v>3.0205379746835441</v>
      </c>
      <c r="S892">
        <f>SUM(S213,S253,S262,S303,S357)</f>
        <v>4</v>
      </c>
      <c r="T892">
        <f>SUM(S213*T213,S253*T253,S262*T262,S303*T303,S357*T357)/S892</f>
        <v>6.625</v>
      </c>
      <c r="U892">
        <f>SUM(S213*T213*U213,S253*T253*U253,S262*T262*U262,S303*T303*U303,S357*T357*U357)/(T892*S892)</f>
        <v>2.9530188679245279</v>
      </c>
      <c r="V892">
        <f>SUM(V213,V253,V262,V303,V357)</f>
        <v>4</v>
      </c>
      <c r="W892">
        <f>SUM(V213*W213,V253*W253,V262*W262,V303*W303,V357*W357)/V892</f>
        <v>6</v>
      </c>
      <c r="X892">
        <f>SUM(V213*W213*X213,V253*W253*X253,V262*W262*X262,V303*W303*X303,V357*W357*X357)/(W892*V892)</f>
        <v>2.2749999999999999</v>
      </c>
      <c r="Y892">
        <f>SUM(Y213,Y253,Y262,Y303,Y357)</f>
        <v>17</v>
      </c>
      <c r="Z892">
        <f>SUM(Y213*Z213,Y253*Z253,Y262*Z262,Y303*Z303,Y357*Z357)/Y892</f>
        <v>7</v>
      </c>
      <c r="AA892">
        <f>SUM(Y213*Z213*AA213,Y253*Z253*AA253,Y262*Z262*AA262,Y303*Z303*AA303,Y357*Z357*AA357)/(Z892*Y892)</f>
        <v>3.2346638655462185</v>
      </c>
      <c r="AB892">
        <f>SUM(AB213,AB253,AB262,AB303,AB357)</f>
        <v>18</v>
      </c>
      <c r="AC892">
        <f>SUM(AB213*AC213,AB253*AC253,AB262*AC262,AB303*AC303,AB357*AC357)/AB892</f>
        <v>7.6111111111111107</v>
      </c>
      <c r="AD892">
        <f>SUM(AB213*AC213*AD213,AB253*AC253*AD253,AB262*AC262*AD262,AB303*AC303*AD303,AB357*AC357*AD357)/(AC892*AB892)</f>
        <v>3.1079197080291974</v>
      </c>
      <c r="AE892">
        <f>SUM(AE213,AE253,AE262,AE303,AE357)</f>
        <v>6</v>
      </c>
      <c r="AF892">
        <f>SUM(AE213*AF213,AE253*AF253,AE262*AF262,AE303*AF303,AE357*AF357)/AE892</f>
        <v>6</v>
      </c>
      <c r="AG892">
        <f>SUM(AE213*AF213*AG213,AE253*AF253*AG253,AE262*AF262*AG262,AE303*AF303*AG303,AE357*AF357*AG357)/(AF892*AE892)</f>
        <v>2.4772222222222222</v>
      </c>
    </row>
    <row r="893" spans="15:33" x14ac:dyDescent="0.2">
      <c r="Q893">
        <f>Q892/P892</f>
        <v>7.0222222222222221</v>
      </c>
      <c r="S893">
        <f>SUM(S214,S254,S263,S304,S358)</f>
        <v>11</v>
      </c>
      <c r="T893">
        <f>SUM(S214*T214,S254*T254,S263*T263,S304*T304,S358*T358)/S893</f>
        <v>9.0909090909090917</v>
      </c>
      <c r="U893">
        <f>SUM(S214*T214*U214,S254*T254*U254,S263*T263*U263,S304*T304*U304,S358*T358*U358)/(T893*S893)</f>
        <v>3.4606785714285713</v>
      </c>
    </row>
    <row r="894" spans="15:33" x14ac:dyDescent="0.2">
      <c r="O894">
        <f>AVERAGE(O213,O253,O262,O303,O357)</f>
        <v>6.1</v>
      </c>
    </row>
    <row r="895" spans="15:33" x14ac:dyDescent="0.2">
      <c r="P895" t="s">
        <v>14</v>
      </c>
    </row>
    <row r="896" spans="15:33" x14ac:dyDescent="0.2">
      <c r="S896">
        <f>SUM(S152,S172,S182,S189,S202,S216,S227,S238,S280,S288,S310,S317,S330,S339,S349)</f>
        <v>16</v>
      </c>
      <c r="T896">
        <f>SUM(S152*T152,S172*T172,S182*T182,S189*T189,S202*T202,S216*T216,S227*T227,S238*T238,S280*T280,S288*T288,S310*T310,S317*T317,S330*T330,S339*T339,S349*T349)/S896</f>
        <v>6</v>
      </c>
      <c r="U896">
        <f>SUM(S152*T152*U152,S172*T172*U172,S182*T182*U182,S189*T189*U189,S202*T202*U202,S216*T216*U216,S227*T227*U227,S238*T238*U238,S280*T280*U280,S288*T288*U288,S310*T310*U310,S317*T317*U317,S330*T330*U330,S339*T339*U339,S349*T349*U349)/(T896*S896)</f>
        <v>2.9111979166666671</v>
      </c>
    </row>
    <row r="897" spans="15:33" x14ac:dyDescent="0.2">
      <c r="S897">
        <f>SUM(S153,S173,S183,S190,S203,S217,S228,S239,S281,S289,S311,S318,S331,S340,S350)</f>
        <v>115</v>
      </c>
      <c r="T897">
        <f>SUM(S153*T153,S173*T173,S183*T183,S190*T190,S203*T203,S217*T217,S228*T228,S239*T239,S281*T281,S289*T289,S311*T311,S318*T318,S331*T331,S340*T340,S350*T350)/S897</f>
        <v>7.3423913043478262</v>
      </c>
      <c r="U897">
        <f>SUM(S153*T153*U153,S173*T173*U173,S183*T183*U183,S190*T190*U190,S203*T203*U203,S217*T217*U217,S228*T228*U228,S239*T239*U239,S281*T281*U281,S289*T289*U289,S311*T311*U311,S318*T318*U318,S331*T331*U331,S340*T340*U340,S350*T350*U350)/(T897*S897)</f>
        <v>2.7168823094004431</v>
      </c>
    </row>
    <row r="898" spans="15:33" x14ac:dyDescent="0.2">
      <c r="P898">
        <f>SUM(P154,P174,P184,P191,P204,P218,P229,P240,P282,P290,P312,P319,P332,P341,P351)</f>
        <v>142</v>
      </c>
      <c r="Q898">
        <f>SUM(P154*Q154,P174*Q174,P184*Q184,P191*Q191,P204*Q204,P218*Q218,P229*Q229,P240*Q240,P282*Q282,P290*Q290,P312*Q312,P319*Q319,P332*Q332,P341*Q341,P351*Q351)</f>
        <v>1022</v>
      </c>
      <c r="R898">
        <f>(SUM(N144:N154)+SUM(N156:N174)+SUM(N176:N184)+SUM(N186:N191)+SUM(N193:N204)+SUM(N215:N218)+SUM(N220:N229)+SUM(N231:N240)+SUM(N272:N282)+SUM(N284:N290)+SUM(N305:N312)+SUM(N314:N319)+SUM(N321:N332)+SUM(N334:N341)+SUM(N343:N351))/(SUM(B144:B154)+SUM(B156:B174)+SUM(B176:B184)+SUM(B186:B191)+SUM(B193:B204)+SUM(B215:B218)+SUM(B220:B229)+SUM(B231:B240)+SUM(B272:B282)+SUM(B284:B290)+SUM(B305:B312)+SUM(B314:B319)+SUM(B321:B332)+SUM(B334:B341)+SUM(B343:B351))</f>
        <v>2.7601174168297451</v>
      </c>
      <c r="S898">
        <f>SUM(S154,S174,S184,S191,S204,S218,S229,S240,S282,S290,S312,S319,S332,S341,S351)</f>
        <v>11</v>
      </c>
      <c r="T898">
        <f>SUM(S154*T154,S174*T174,S184*T184,S191*T191,S204*T204,S218*T218,S229*T229,S240*T240,S282*T282,S290*T290,S312*T312,S319*T319,S332*T332,S341*T341,S351*T351)/S898</f>
        <v>7.0454545454545459</v>
      </c>
      <c r="U898">
        <f>SUM(S154*T154*U154,S174*T174*U174,S184*T184*U184,S191*T191*U191,S204*T204*U204,S218*T218*U218,S229*T229*U229,S240*T240*U240,S282*T282*U282,S290*T290*U290,S312*T312*U312,S319*T319*U319,S332*T332*U332,S341*T341*U341,S351*T351*U351)/(T898*S898)</f>
        <v>2.9845161290322584</v>
      </c>
      <c r="V898">
        <f>SUM(V154,V174,V184,V191,V204,V218,V229,V240,V282,V290,V312,V319,V332,V341,V351)</f>
        <v>13</v>
      </c>
      <c r="W898">
        <f>SUM(V154*W154,V174*W174,V184*W184,V191*W191,V204*W204,V218*W218,V229*W229,V240*W240,V282*W282,V290*W290,V312*W312,V319*W319,V332*W332,V341*W341,V351*W351)/V898</f>
        <v>6.9615384615384617</v>
      </c>
      <c r="X898">
        <f>SUM(V154*W154*X154,V174*W174*X174,V184*W184*X184,V191*W191*X191,V204*W204*X204,V218*W218*X218,V229*W229*X229,V240*W240*X240,V282*W282*X282,V290*W290*X290,V312*W312*X312,V319*W319*X319,V332*W332*X332,V341*W341*X341,V351*W351*X351)/(W898*V898)</f>
        <v>2.3951381215469607</v>
      </c>
      <c r="Y898">
        <f>SUM(Y154,Y174,Y184,Y191,Y204,Y218,Y229,Y240,Y282,Y290,Y312,Y319,Y332,Y341,Y351)</f>
        <v>51</v>
      </c>
      <c r="Z898">
        <f>SUM(Y154*Z154,Y174*Z174,Y184*Z184,Y191*Z191,Y204*Z204,Y218*Z218,Y229*Z229,Y240*Z240,Y282*Z282,Y290*Z290,Y312*Z312,Y319*Z319,Y332*Z332,Y341*Z341,Y351*Z351)/Y898</f>
        <v>7.3137254901960782</v>
      </c>
      <c r="AA898">
        <f>SUM(Y154*Z154*AA154,Y174*Z174*AA174,Y184*Z184*AA184,Y191*Z191*AA191,Y204*Z204*AA204,Y218*Z218*AA218,Y229*Z229*AA229,Y240*Z240*AA240,Y282*Z282*AA282,Y290*Z290*AA290,Y312*Z312*AA312,Y319*Z319*AA319,Y332*Z332*AA332,Y341*Z341*AA341,Y351*Z351*AA351)/(Z898*Y898)</f>
        <v>2.8497989276139406</v>
      </c>
      <c r="AB898">
        <f>SUM(AB154,AB174,AB184,AB191,AB204,AB218,AB229,AB240,AB282,AB290,AB312,AB319,AB332,AB341,AB351)</f>
        <v>50</v>
      </c>
      <c r="AC898">
        <f>SUM(AB154*AC154,AB174*AC174,AB184*AC184,AB191*AC191,AB204*AC204,AB218*AC218,AB229*AC229,AB240*AC240,AB282*AC282,AB290*AC290,AB312*AC312,AB319*AC319,AB332*AC332,AB341*AC341,AB351*AC351)/AB898</f>
        <v>7.2625000000000002</v>
      </c>
      <c r="AD898">
        <f>SUM(AB154*AC154*AD154,AB174*AC174*AD174,AB184*AC184*AD184,AB191*AC191*AD191,AB204*AC204*AD204,AB218*AC218*AD218,AB229*AC229*AD229,AB240*AC240*AD240,AB282*AC282*AD282,AB290*AC290*AD290,AB312*AC312*AD312,AB319*AC319*AD319,AB332*AC332*AD332,AB341*AC341*AD341,AB351*AC351*AD351)/(AC898*AB898)</f>
        <v>2.801692909154073</v>
      </c>
      <c r="AE898">
        <f>SUM(AE154,AE174,AE184,AE191,AE204,AE218,AE229,AE240,AE282,AE290,AE312,AE319,AE332,AE341,AE351)</f>
        <v>28</v>
      </c>
      <c r="AF898">
        <f>SUM(AE154*AF154,AE174*AF174,AE184*AF184,AE191*AF191,AE204*AF204,AE218*AF218,AE229*AF229,AE240*AF240,AE282*AF282,AE290*AF290,AE312*AF312,AE319*AF319,AE332*AF332,AE341*AF341,AE351*AF351)/AE898</f>
        <v>6.5357142857142856</v>
      </c>
      <c r="AG898">
        <f>SUM(AE154*AF154*AG154,AE174*AF174*AG174,AE184*AF184*AG184,AE191*AF191*AG191,AE204*AF204*AG204,AE218*AF218*AG218,AE229*AF229*AG229,AE240*AF240*AG240,AE282*AF282*AG282,AE290*AF290*AG290,AE312*AF312*AG312,AE319*AF319*AG319,AE332*AF332*AG332,AE341*AF341*AG341,AE351*AF351*AG351)/(AF898*AE898)</f>
        <v>2.7355191256830604</v>
      </c>
    </row>
    <row r="899" spans="15:33" x14ac:dyDescent="0.2">
      <c r="Q899">
        <f>Q898/P898</f>
        <v>7.197183098591549</v>
      </c>
      <c r="S899">
        <f>SUM(S155,S175,S185,S192,S205,S219,S230,S241,S283,S291,S313,S320,S333,S342,S352)</f>
        <v>41</v>
      </c>
      <c r="T899">
        <f>SUM(S155*T155,S175*T175,S185*T185,S192*T192,S205*T205,S219*T219,S230*T230,S241*T241,S283*T283,S291*T291,S313*T313,S320*T320,S333*T333,S342*T342,S352*T352)/S899</f>
        <v>7.0060975609756095</v>
      </c>
      <c r="U899">
        <f>SUM(S155*T155*U155,S175*T175*U175,S185*T185*U185,S192*T192*U192,S205*T205*U205,S219*T219*U219,S230*T230*U230,S241*T241*U241,S283*T283*U283,S291*T291*U291,S313*T313*U313,S320*T320*U320,S333*T333*U333,S342*T342*U342,S352*T352*U352)/(T899*S899)</f>
        <v>2.7653850170717007</v>
      </c>
    </row>
    <row r="900" spans="15:33" x14ac:dyDescent="0.2">
      <c r="O900">
        <f>AVERAGE(O154,O174,O184,O191,O204,O218,O229,O240,O282,O290,O312,O319,O332,O341,O351)</f>
        <v>5.1333333333333337</v>
      </c>
    </row>
    <row r="901" spans="15:33" x14ac:dyDescent="0.2">
      <c r="P901" t="s">
        <v>18</v>
      </c>
    </row>
    <row r="902" spans="15:33" x14ac:dyDescent="0.2">
      <c r="S902">
        <f>SUM(S268,S361)</f>
        <v>1</v>
      </c>
      <c r="T902">
        <f>SUM(S268*T268,S361*T361)/S902</f>
        <v>8</v>
      </c>
      <c r="U902">
        <f>SUM(S268*T268*U268,S361*T361*U361)/(T902*S902)</f>
        <v>1.84</v>
      </c>
    </row>
    <row r="903" spans="15:33" x14ac:dyDescent="0.2">
      <c r="S903">
        <f>SUM(S269,S362)</f>
        <v>11</v>
      </c>
      <c r="T903">
        <f>SUM(S269*T269,S362*T362)/S903</f>
        <v>6.5909090909090908</v>
      </c>
      <c r="U903">
        <f>SUM(S269*T269*U269,S362*T362*U362)/(T903*S903)</f>
        <v>3.100965517241379</v>
      </c>
    </row>
    <row r="904" spans="15:33" x14ac:dyDescent="0.2">
      <c r="P904">
        <f>SUM(P270,P363)</f>
        <v>12</v>
      </c>
      <c r="Q904">
        <f>SUM(P270*Q270,P363*Q363)</f>
        <v>80.5</v>
      </c>
      <c r="R904">
        <f>(SUM(N264:N270)+SUM(N359:N373))/(SUM(B264:B270)+SUM(B359:B373))</f>
        <v>2.7424916943521596</v>
      </c>
      <c r="S904">
        <f>SUM(S270,S363)</f>
        <v>0</v>
      </c>
      <c r="T904" t="e">
        <f>SUM(S270*T270,S363*T363)/S904</f>
        <v>#DIV/0!</v>
      </c>
      <c r="U904" t="e">
        <f>SUM(S270*T270*U270,S363*T363*U363)/(T904*S904)</f>
        <v>#DIV/0!</v>
      </c>
      <c r="V904">
        <f>SUM(V270,V363)</f>
        <v>5</v>
      </c>
      <c r="W904">
        <f>SUM(V270*W270,V363*W363)/V904</f>
        <v>5.9</v>
      </c>
      <c r="X904">
        <f>SUM(V270*W270*X270,V363*W363*X363)/(W904*V904)</f>
        <v>2.7062711864406781</v>
      </c>
      <c r="Y904">
        <f>SUM(Y270,Y363)</f>
        <v>2</v>
      </c>
      <c r="Z904">
        <f>SUM(Y270*Z270,Y363*Z363)/Y904</f>
        <v>8.5</v>
      </c>
      <c r="AA904">
        <f>SUM(Y270*Z270*AA270,Y363*Z363*AA363)/(Z904*Y904)</f>
        <v>3.5488235294117647</v>
      </c>
      <c r="AB904">
        <f>SUM(AB270,AB363)</f>
        <v>2</v>
      </c>
      <c r="AC904">
        <f>SUM(AB270*AC270,AB363*AC363)/AB904</f>
        <v>6.75</v>
      </c>
      <c r="AD904">
        <f>SUM(AB270*AC270*AD270,AB363*AC363*AD363)/(AC904*AB904)</f>
        <v>3.93</v>
      </c>
      <c r="AE904">
        <f>SUM(AE270,AE363)</f>
        <v>3</v>
      </c>
      <c r="AF904">
        <f>SUM(AE270*AF270,AE363*AF363)/AE904</f>
        <v>6.833333333333333</v>
      </c>
      <c r="AG904">
        <f>SUM(AE270*AF270*AG270,AE363*AF363*AG363)/(AF904*AE904)</f>
        <v>2.2595121951219515</v>
      </c>
    </row>
    <row r="905" spans="15:33" x14ac:dyDescent="0.2">
      <c r="O905" t="s">
        <v>16</v>
      </c>
      <c r="Q905">
        <f>Q904/P904</f>
        <v>6.708333333333333</v>
      </c>
      <c r="S905">
        <f>SUM(S271,S364)</f>
        <v>5</v>
      </c>
      <c r="T905">
        <f>SUM(S271*T271,S364*T364)/S905</f>
        <v>6.4</v>
      </c>
      <c r="U905">
        <f>SUM(S271*T271*U271,S364*T364*U364)/(T905*S905)</f>
        <v>3.9100595238095242</v>
      </c>
    </row>
    <row r="906" spans="15:33" x14ac:dyDescent="0.2">
      <c r="O906">
        <f>AVERAGE(O270,O363)</f>
        <v>0</v>
      </c>
    </row>
    <row r="907" spans="15:33" x14ac:dyDescent="0.2">
      <c r="P907" t="s">
        <v>30</v>
      </c>
    </row>
    <row r="908" spans="15:33" x14ac:dyDescent="0.2">
      <c r="S908">
        <f>SUM(S31,S79,S140,S400,S470,S535,S624,S639,S695)</f>
        <v>16</v>
      </c>
      <c r="T908">
        <f>SUM(S31*T31,S79*T79,S140*T140,S400*T400,S470*T470,S535*T535,S624*T624,S639*T639,S695*T695)/S908</f>
        <v>6.09375</v>
      </c>
      <c r="U908">
        <f>SUM(S31*T31*U31,S79*T79*U79,S140*T140*U140,S400*T400*U400,S470*T470*U470,S535*T535*U535,S624*T624*U624,S639*T639*U639,S695*T695*U695)/(T908*S908)</f>
        <v>3.1563076923076925</v>
      </c>
    </row>
    <row r="909" spans="15:33" x14ac:dyDescent="0.2">
      <c r="S909">
        <f>SUM(S32,S80,S141,S401,S471,S536,S625,S640,S696)</f>
        <v>114</v>
      </c>
      <c r="T909">
        <f>SUM(S32*T32,S80*T80,S141*T141,S401*T401,S471*T471,S536*T536,S625*T625,S640*T640,S696*T696)/S909</f>
        <v>8.469067405355494</v>
      </c>
      <c r="U909">
        <f>SUM(S32*T32*U32,S80*T80*U80,S141*T141*U141,S401*T401*U401,S471*T471*U471,S536*T536*U536,S625*T625*U625,S640*T640*U640,S696*T696*U696)/(T909*S909)</f>
        <v>2.9680852049716528</v>
      </c>
    </row>
    <row r="910" spans="15:33" x14ac:dyDescent="0.2">
      <c r="P910">
        <f>SUM(P33,P81,P142,P402,P472,P537,P626,P641,P697)</f>
        <v>158</v>
      </c>
      <c r="Q910">
        <f>SUM(P33*Q33,P81*Q81,P142*Q142,P402*Q402,P472*Q472,P537*Q537,P626*Q626,P641*Q641,P697*Q697)</f>
        <v>1286.5</v>
      </c>
      <c r="R910">
        <f>(SUM(N10:N33)+SUM(N64:N81)+SUM(N126:N142)+SUM(N395:N402)+SUM(N455:N472)+SUM(N519:N537)+SUM(N614:N626)+SUM(N628:N641)+SUM(N643:N655))/(SUM(B10:B33)+SUM(B64:B81)+SUM(B126:B142)+SUM(B395:B402)+SUM(B455:B472)+SUM(B519:B537)+SUM(B614:B626)+SUM(B628:B641)+SUM(B679:B697))</f>
        <v>2.9150040816326528</v>
      </c>
      <c r="S910">
        <f>SUM(S33,S81,S142,S402,S472,S537,S626,S641,S697)</f>
        <v>27</v>
      </c>
      <c r="T910">
        <f>SUM(S33*T33,S81*T81,S142*T142,S402*T402,S472*T472,S537*T537,S626*T626,S641*T641,S697*T697)/S910</f>
        <v>8.018518518518519</v>
      </c>
      <c r="U910">
        <f>SUM(S33*T33*U33,S81*T81*U81,S142*T142*U142,S402*T402*U402,S472*T472*U472,S537*T537*U537,S626*T626*U626,S641*T641*U641,S697*T697*U697)/(T910*S910)</f>
        <v>2.7878521939953811</v>
      </c>
      <c r="V910">
        <f>SUM(V33,V81,V142,V402,V472,V537,V626,V641,V697)</f>
        <v>20</v>
      </c>
      <c r="W910">
        <f>SUM(V33*W33,V81*W81,V142*W142,V402*W402,V472*W472,V537*W537,V626*W626,V641*W641,V697*W697)/V910</f>
        <v>6.7750000000000004</v>
      </c>
      <c r="X910">
        <f>SUM(V33*W33*X33,V81*W81*X81,V142*W142*X142,V402*W402*X402,V472*W472*X472,V537*W537*X537,V626*W626*X626,V641*W641*X641,V697*W697*X697)/(W910*V910)</f>
        <v>2.8662361623616235</v>
      </c>
      <c r="Y910">
        <f>SUM(Y33,Y81,Y142,Y402,Y472,Y537,Y626,Y641,Y697)</f>
        <v>49</v>
      </c>
      <c r="Z910">
        <f>SUM(Y33*Z33,Y81*Z81,Y142*Z142,Y402*Z402,Y472*Z472,Y537*Z537,Y626*Z626,Y641*Z641,Y697*Z697)/Y910</f>
        <v>8.3979591836734695</v>
      </c>
      <c r="AA910">
        <f>SUM(Y33*Z33*AA33,Y81*Z81*AA81,Y142*Z142*AA142,Y402*Z402*AA402,Y472*Z472*AA472,Y537*Z537*AA537,Y626*Z626*AA626,Y641*Z641*AA641,Y697*Z697*AA697)/(Z910*Y910)</f>
        <v>3.121458627521811</v>
      </c>
      <c r="AB910">
        <f>SUM(AB33,AB81,AB142,AB402,AB472,AB537,AB626,AB641,AB697)</f>
        <v>52</v>
      </c>
      <c r="AC910">
        <f>SUM(AB33*AC33,AB81*AC81,AB142*AC142,AB402*AC402,AB472*AC472,AB537*AC537,AB626*AC626,AB641*AC641,AB697*AC697)/AB910</f>
        <v>8.5865384615384617</v>
      </c>
      <c r="AD910">
        <f>SUM(AB33*AC33*AD33,AB81*AC81*AD81,AB142*AC142*AD142,AB402*AC402*AD402,AB472*AC472*AD472,AB537*AC537*AD537,AB626*AC626*AD626,AB641*AC641*AD641,AB697*AC697*AD697)/(AC910*AB910)</f>
        <v>2.8936842105263159</v>
      </c>
      <c r="AE910">
        <f>SUM(AE33,AE81,AE142,AE402,AE472,AE537,AE626,AE641,AE697)</f>
        <v>37</v>
      </c>
      <c r="AF910">
        <f>SUM(AE33*AF33,AE81*AF81,AE142*AF142,AE402*AF402,AE472*AF472,AE537*AF537,AE626*AF626,AE641*AF641,AE697*AF697)/AE910</f>
        <v>7.9189189189189193</v>
      </c>
      <c r="AG910">
        <f>SUM(AE33*AF33*AG33,AE81*AF81*AG81,AE142*AF142*AG142,AE402*AF402*AG402,AE472*AF472*AG472,AE537*AF537*AG537,AE626*AF626*AG626,AE641*AF641*AG641,AE697*AF697*AG697)/(AF910*AE910)</f>
        <v>2.607883959044369</v>
      </c>
    </row>
    <row r="911" spans="15:33" x14ac:dyDescent="0.2">
      <c r="Q911">
        <f>Q910/P910</f>
        <v>8.1424050632911396</v>
      </c>
      <c r="S911">
        <f>SUM(S34,S82,S143,S403,S473,S538,S627,S642,S698)</f>
        <v>52</v>
      </c>
      <c r="T911">
        <f>SUM(S34*T34,S82*T82,S143*T143,S403*T403,S473*T473,S538*T538,S627*T627,S642*T642,S698*T698)/S911</f>
        <v>8.5673076923076916</v>
      </c>
      <c r="U911">
        <f>SUM(S34*T34*U34,S82*T82*U82,S143*T143*U143,S403*T403*U403,S473*T473*U473,S538*T538*U538,S627*T627*U627,S642*T642*U642,S698*T698*U698)/(T911*S911)</f>
        <v>3.1174410774410783</v>
      </c>
    </row>
    <row r="912" spans="15:33" x14ac:dyDescent="0.2">
      <c r="O912">
        <f>AVERAGE(O33,O81,O142,O402,O472,O537,O626,O641,O697)</f>
        <v>16.833333333333332</v>
      </c>
    </row>
    <row r="913" spans="15:33" x14ac:dyDescent="0.2">
      <c r="P913" t="s">
        <v>29</v>
      </c>
    </row>
    <row r="914" spans="15:33" x14ac:dyDescent="0.2">
      <c r="S914">
        <f>SUM(S380,S391,S419,S432,S451,S515,S565,S585,S610,S653,S725)</f>
        <v>18</v>
      </c>
      <c r="T914">
        <f>SUM(S380*T380,S391*T391,S419*T419,S432*T432,S451*T451,S515*T515,S565*T565,S585*T585,S610*T610,S653*T653,,S725*T725)/S914</f>
        <v>6.1944444444444446</v>
      </c>
      <c r="U914">
        <f>SUM(S380*T380*U380,S391*T391*U391,S419*T419*U419,S432*T432*U432,S451*T451*U451,S515*T515*U515,S565*T565*U565,S585*T585*U585,S610*T610*U610,S653*T653*U653,S725*T725*U725)/(T914*S914)</f>
        <v>2.7391928251121072</v>
      </c>
    </row>
    <row r="915" spans="15:33" x14ac:dyDescent="0.2">
      <c r="S915">
        <f>SUM(S381,S392,S420,S433,S452,S516,S566,S586,S611,S654,S726)</f>
        <v>141</v>
      </c>
      <c r="T915">
        <f>SUM(S381*T381,S392*T392,S420*T420,S433*T433,S452*T452,S516*T516,S566*T566,S586*T586,S611*T611,S654*T654,,S726*T726)/S915</f>
        <v>8.0485815602836865</v>
      </c>
      <c r="U915">
        <f>SUM(S381*T381*U381,S392*T392*U392,S420*T420*U420,S433*T433*U433,S452*T452*U452,S516*T516*U516,S566*T566*U566,S586*T586*U586,S611*T611*U611,S654*T654*U654,S726*T726*U726)/(T915*S915)</f>
        <v>2.8944627043221574</v>
      </c>
    </row>
    <row r="916" spans="15:33" x14ac:dyDescent="0.2">
      <c r="P916">
        <f>SUM(P382,P393,P421,P434,P453,P517,P567,P587,P612,P655,P727)</f>
        <v>183</v>
      </c>
      <c r="Q916">
        <f>SUM(P382*Q382,P393*Q393,P421*Q421,P434*Q434,P453*Q453,P517*Q517,P567*Q567,P587*Q587,P612*Q612,P655*Q655,P727*Q727)</f>
        <v>1402.5</v>
      </c>
      <c r="R916">
        <f>(SUM(N375:N382)+SUM(N384:N393)+SUM(N404:N421)+SUM(N423:N434)+SUM(N436:N453)+SUM(N496:N517)+SUM(N555:N567)+SUM(N569:N587)+SUM(N589:N612)+SUM(N643:N655)+SUM(N707:N732))/(SUM(B375:B382)+SUM(B384:B393)+SUM(B404:B421)+SUM(B423:B434)+SUM(B436:B453)+SUM(B496:B517)+SUM(B555:B567)+SUM(B569:B587)+SUM(B589:B612)+SUM(B643:B655)+SUM(B707:B732))</f>
        <v>2.846017825311943</v>
      </c>
      <c r="S916">
        <f>SUM(S382,S393,S421,S434,S453,S517,S567,S587,S612,S655,S727)</f>
        <v>24</v>
      </c>
      <c r="T916">
        <f>SUM(S382*T382,S393*T393,S421*T421,S434*T434,S453*T453,S517*T517,S567*T567,S587*T587,S612*T612,S655*T655,,S727*T727)/S916</f>
        <v>6.708333333333333</v>
      </c>
      <c r="U916">
        <f>SUM(S382*T382*U382,S393*T393*U393,S421*T421*U421,S434*T434*U434,S453*T453*U453,S517*T517*U517,S567*T567*U567,S587*T587*U587,S612*T612*U612,S655*T655*U655,S727*T727*U727)/(T916*S916)</f>
        <v>2.5634782608695654</v>
      </c>
      <c r="V916">
        <f>SUM(V382,V393,V421,V434,V453,V517,V567,V587,V612,V655,V727)</f>
        <v>24</v>
      </c>
      <c r="W916">
        <f>SUM(V382*W382,V393*W393,V421*W421,V434*W434,V453*W453,V517*W517,V567*W567,V587*W587,V612*W612,V655*W655,,V727*W727)/V916</f>
        <v>6.875</v>
      </c>
      <c r="X916">
        <f>SUM(V382*W382*X382,V393*W393*X393,V421*W421*X421,V434*W434*X434,V453*W453*X453,V517*W517*X517,V567*W567*X567,V587*W587*X587,V612*W612*X612,V655*W655*X655,V727*W727*X727)/(W916*V916)</f>
        <v>2.5292727272727271</v>
      </c>
      <c r="Y916">
        <f>SUM(Y382,Y393,Y421,Y434,Y453,Y517,Y567,Y587,Y612,Y655,Y727)</f>
        <v>61</v>
      </c>
      <c r="Z916">
        <f>SUM(Y382*Z382,Y393*Z393,Y421*Z421,Y434*Z434,Y453*Z453,Y517*Z517,Y567*Z567,Y587*Z587,Y612*Z612,Y655*Z655,,Y727*Z727)/Y916</f>
        <v>7.5163934426229506</v>
      </c>
      <c r="AA916">
        <f>SUM(Y382*Z382*AA382,Y393*Z393*AA393,Y421*Z421*AA421,Y434*Z434*AA434,Y453*Z453*AA453,Y517*Z517*AA517,Y567*Z567*AA567,Y587*Z587*AA587,Y612*Z612*AA612,Y655*Z655*AA655,Y727*Z727*AA727)/(Z916*Y916)</f>
        <v>2.9826172300981462</v>
      </c>
      <c r="AB916">
        <f>SUM(AB382,AB393,AB421,AB434,AB453,AB517,AB567,AB587,AB612,AB655,AB727)</f>
        <v>66</v>
      </c>
      <c r="AC916">
        <f>SUM(AB382*AC382,AB393*AC393,AB421*AC421,AB434*AC434,AB453*AC453,AB517*AC517,AB567*AC567,AB587*AC587,AB612*AC612,AB655*AC655,,AB727*AC727)/AB916</f>
        <v>8.2651515151515156</v>
      </c>
      <c r="AD916">
        <f>SUM(AB382*AC382*AD382,AB393*AC393*AD393,AB421*AC421*AD421,AB434*AC434*AD434,AB453*AC453*AD453,AB517*AC517*AD517,AB567*AC567*AD567,AB587*AC587*AD587,AB612*AC612*AD612,AB655*AC655*AD655,AB727*AC727*AD727)/(AC916*AB916)</f>
        <v>2.9527497708524297</v>
      </c>
      <c r="AE916">
        <f>SUM(AE382,AE393,AE421,AE434,AE453,AE517,AE567,AE587,AE612,AE655,AE727)</f>
        <v>32</v>
      </c>
      <c r="AF916">
        <f>SUM(AE382*AF382,AE393*AF393,AE421*AF421,AE434*AF434,AE453*AF453,AE517*AF517,AE567*AF567,AE587*AF587,AE612*AF612,AE655*AF655,,AE727*AF727)/AE916</f>
        <v>7.296875</v>
      </c>
      <c r="AG916">
        <f>SUM(AE382*AF382*AG382,AE393*AF393*AG393,AE421*AF421*AG421,AE434*AF434*AG434,AE453*AF453*AG453,AE517*AF517*AG517,AE567*AF567*AG567,AE587*AF587*AG587,AE612*AF612*AG612,AE655*AF655*AG655,AE727*AF727*AG727)/(AF916*AE916)</f>
        <v>2.5522698072805134</v>
      </c>
    </row>
    <row r="917" spans="15:33" x14ac:dyDescent="0.2">
      <c r="Q917" s="3">
        <f>Q916/P916</f>
        <v>7.6639344262295079</v>
      </c>
      <c r="S917">
        <f>SUM(S383,S394,S422,S435,S454,S518,S568,S588,S613,S656,S728)</f>
        <v>59</v>
      </c>
      <c r="T917">
        <f>SUM(S383*T383,S394*T394,S422*T422,S435*T435,S454*T454,S518*T518,S568*T568,S588*T588,S613*T613,S656*T656,,S728*T728)/S917</f>
        <v>8.0230024213075062</v>
      </c>
      <c r="U917">
        <f>SUM(S383*T383*U383,S394*T394*U394,S422*T422*U422,S435*T435*U435,S454*T454*U454,S518*T518*U518,S568*T568*U568,S588*T588*U588,S613*T613*U613,S656*T656*U656,S728*T728*U728)/(T917*S917)</f>
        <v>2.918990532929381</v>
      </c>
      <c r="Y917" s="3" t="s">
        <v>19</v>
      </c>
    </row>
    <row r="918" spans="15:33" x14ac:dyDescent="0.2">
      <c r="O918">
        <f>AVERAGE(O382,O393,O421,O434,O453,O517,O567,O587,O612,O655,O727)</f>
        <v>15.590909090909092</v>
      </c>
    </row>
    <row r="919" spans="15:33" x14ac:dyDescent="0.2">
      <c r="P919" t="s">
        <v>32</v>
      </c>
    </row>
    <row r="920" spans="15:33" x14ac:dyDescent="0.2">
      <c r="S920">
        <f>SUM(S37,S60,S95,S114,S122,S371,S492,S551,S675,S739,S765,S796)</f>
        <v>20</v>
      </c>
      <c r="T920">
        <f>SUM(S37*T37,S60*T60,S95*T95,S114*T114,S122*T122,S371*T371,S492*T492,S551*T551,S675*T675,S739*T739,S765*T765,S796*T796)/S920</f>
        <v>6.7</v>
      </c>
      <c r="U920">
        <f>SUM(S37*T37*U37,S60*T60*U60,S95*T95*U95,S114*T114*U114,S122*T122*U122,S371*T371*U371,S492*T492*U492,S551*T551*U551,S675*T675*U675,S739*T739*U739,S765*T765*U765,S796*T796*U796)/(S920*T920)</f>
        <v>2.7829104477611941</v>
      </c>
    </row>
    <row r="921" spans="15:33" x14ac:dyDescent="0.2">
      <c r="S921">
        <f>SUM(S38,S61,S96,S115,S123,S372,S493,S552,S676,S740,S766,S797)</f>
        <v>149</v>
      </c>
      <c r="T921">
        <f>SUM(S38*T38,S61*T61,S96*T96,S115*T115,S123*T123,S372*T372,S493*T493,S552*T552,S676*T676,S740*T740,S766*T766,S797*T797)/S921</f>
        <v>7.9423937360178964</v>
      </c>
      <c r="U921">
        <f>SUM(S38*T38*U38,S61*T61*U61,S96*T96*U96,S115*T115*U115,S123*T123*U123,S372*T372*U372,S493*T493*U493,S552*T552*U552,S676*T676*U676,S740*T740*U740,S766*T766*U766,S797*T797*U797)/(S921*T921)</f>
        <v>2.8227032560157208</v>
      </c>
    </row>
    <row r="922" spans="15:33" x14ac:dyDescent="0.2">
      <c r="P922">
        <f>SUM(P39,P62,P97,P116,P124,P373,P494,P553,P677,P741,P767,P798)</f>
        <v>197</v>
      </c>
      <c r="Q922">
        <f>SUM(P39*Q39,P62*Q62,P97*Q97,P116*Q116,P124*Q124,P373*Q373,P494*Q494,P553*Q553,P677*Q677,P741*Q741,P767*Q767,P798*Q798)</f>
        <v>1517</v>
      </c>
      <c r="R922">
        <f>(SUM(N35:N40)+SUM(N43:N62)+SUM(N85:N97)+SUM(N100:N116)+SUM(N118:N124)+SUM(N365:N373)+SUM(N474:N494)+SUM(N539:N553)+SUM(N657:N677)+SUM(N734:N751)+SUM(N753:N777)+SUM(N779:N794))/(SUM(B35:B40)+SUM(B43:B62)+SUM(B85:B97)+SUM(B100:B116)+SUM(B118:B124)+SUM(B365:B373)+SUM(B474:B494)+SUM(B539:B553)+SUM(B657:B677)+SUM(B734:B751)+SUM(B753:B777)+SUM(B779:B799))</f>
        <v>2.721174496644295</v>
      </c>
      <c r="S922">
        <f>SUM(S39,S62,S97,S116,S124,S373,S494,S553,S677,S741,S767,S798)</f>
        <v>29</v>
      </c>
      <c r="T922">
        <f>SUM(S39*T39,S62*T62,S97*T97,S116*T116,S124*T124,S373*T373,S494*T494,S553*T553,S677*T677,S741*T741,S767*T767,S798*T798)/S922</f>
        <v>7.3275862068965516</v>
      </c>
      <c r="U922">
        <f>SUM(S39*T39*U39,S62*T62*U62,S97*T97*U97,S116*T116*U116,S124*T124*U124,S373*T373*U373,S494*T494*U494,S553*T553*U553,S677*T677*U677,S741*T741*U741,S767*T767*U767,S798*T798*U798)/(S922*T922)</f>
        <v>2.6313882352941178</v>
      </c>
      <c r="V922">
        <f>SUM(V39,V62,V97,V116,V124,V373,V494,V553,V677,V741,V767,V798)</f>
        <v>29</v>
      </c>
      <c r="W922">
        <f>SUM(V39*W39,V62*W62,V97*W97,V116*W116,V124*W124,V373*W373,V494*W494,V553*W553,V677*W677,V741*W741,V767*W767,V798*W798)/V922</f>
        <v>7.7586206896551726</v>
      </c>
      <c r="X922">
        <f>SUM(V39*W39*X39,V62*W62*X62,V97*W97*X97,V116*W116*X116,V124*W124*X124,V373*W373*X373,V494*W494*X494,V553*W553*X553,V677*W677*X677,V741*W741*X741,V767*W767*X767,V798*W798*X798)/(V922*W922)</f>
        <v>2.7928000000000002</v>
      </c>
      <c r="Y922">
        <f>SUM(Y39,Y62,Y97,Y116,Y124,Y373,Y494,Y553,Y677,Y741,Y767,Y798)</f>
        <v>66</v>
      </c>
      <c r="Z922">
        <f>SUM(Y39*Z39,Y62*Z62,Y97*Z97,Y116*Z116,Y124*Z124,Y373*Z373,Y494*Z494,Y553*Z553,Y677*Z677,Y741*Z741,Y767*Z767,Y798*Z798)/Y922</f>
        <v>8.0530303030303028</v>
      </c>
      <c r="AA922">
        <f>SUM(Y39*Z39*AA39,Y62*Z62*AA62,Y97*Z97*AA97,Y116*Z116*AA116,Y124*Z124*AA124,Y373*Z373*AA373,Y494*Z494*AA494,Y553*Z553*AA553,Y677*Z677*AA677,Y741*Z741*AA741,Y767*Z767*AA767,Y798*Z798*AA798)/(Y922*Z922)</f>
        <v>2.9584477892756356</v>
      </c>
      <c r="AB922">
        <f>SUM(AB39,AB62,AB97,AB116,AB124,AB373,AB494,AB553,AB677,AB741,AB767,AB798)</f>
        <v>56</v>
      </c>
      <c r="AC922">
        <f>SUM(AB39*AC39,AB62*AC62,AB97*AC97,AB116*AC116,AB124*AC124,AB373*AC373,AB494*AC494,AB553*AC553,AB677*AC677,AB741*AC741,AB767*AC767,AB798*AC798)/AB922</f>
        <v>7.2589285714285712</v>
      </c>
      <c r="AD922">
        <f>SUM(AB39*AC39*AD39,AB62*AC62*AD62,AB97*AC97*AD97,AB116*AC116*AD116,AB124*AC124*AD124,AB373*AC373*AD373,AB494*AC494*AD494,AB553*AC553*AD553,AB677*AC677*AD677,AB741*AC741*AD741,AB767*AC767*AD767,AB798*AC798*AD798)/(AB922*AC922)</f>
        <v>2.7280811808118077</v>
      </c>
      <c r="AE922">
        <f>SUM(AE39,AE62,AE97,AE116,AE124,AE373,AE494,AE553,AE677,AE741,AE767,AE798)</f>
        <v>46</v>
      </c>
      <c r="AF922">
        <f>SUM(AE39*AF39,AE62*AF62,AE97*AF97,AE116*AF116,AE124*AF124,AE373*AF373,AE494*AF494,AE553*AF553,AE677*AF677,AE741*AF741,AE767*AF767,AE798*AF798)/AE922</f>
        <v>7.6956521739130439</v>
      </c>
      <c r="AG922">
        <f>SUM(AE39*AF39*AG39,AE62*AF62*AG62,AE97*AF97*AG97,AE116*AF116*AG116,AE124*AF124*AG124,AE373*AF373*AG373,AE494*AF494*AG494,AE553*AF553*AG553,AE677*AF677*AG677,AE741*AF741*AG741,AE767*AF767*AG767,AE798*AF798*AG798)/(AE922*AF922)</f>
        <v>2.5326977401129946</v>
      </c>
    </row>
    <row r="923" spans="15:33" x14ac:dyDescent="0.2">
      <c r="Q923">
        <f>Q922/P922</f>
        <v>7.7005076142131976</v>
      </c>
      <c r="S923">
        <f>SUM(S40,S63,S98,S117,S125,S374,S495,S554,S678,S742,S768,S799)</f>
        <v>43</v>
      </c>
      <c r="T923">
        <f>SUM(S40*T40,S63*T63,S98*T98,S117*T117,S125*T125,S374*T374,S495*T495,S554*T554,S678*T678,S742*T742,S768*T768,S799*T799)/S923</f>
        <v>7.6395348837209305</v>
      </c>
      <c r="U923">
        <f>SUM(S40*T40*U40,S63*T63*U63,S98*T98*U98,S117*T117*U117,S125*T125*U125,S374*T374*U374,S495*T495*U495,S554*T554*U554,S678*T678*U678,S742*T742*U742,S768*T768*U768,S799*T799*U799)/(S923*T923)</f>
        <v>3.0065449010654488</v>
      </c>
    </row>
    <row r="924" spans="15:33" x14ac:dyDescent="0.2">
      <c r="O924">
        <f>AVERAGE(O39,O62,O97,O116,O124,O373,O494,O553,O677,O741,O767,O798)</f>
        <v>15.916666666666666</v>
      </c>
    </row>
  </sheetData>
  <sortState xmlns:xlrd2="http://schemas.microsoft.com/office/spreadsheetml/2017/richdata2" ref="H28:H366">
    <sortCondition ref="H28"/>
  </sortState>
  <phoneticPr fontId="0" type="noConversion"/>
  <pageMargins left="0.75" right="0.75" top="1" bottom="1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F6" sqref="F6"/>
    </sheetView>
  </sheetViews>
  <sheetFormatPr defaultRowHeight="12.75" x14ac:dyDescent="0.2"/>
  <sheetData>
    <row r="1" spans="1:5" x14ac:dyDescent="0.2">
      <c r="A1">
        <v>4</v>
      </c>
      <c r="B1">
        <v>5</v>
      </c>
      <c r="D1">
        <v>0</v>
      </c>
      <c r="E1">
        <v>0</v>
      </c>
    </row>
    <row r="2" spans="1:5" x14ac:dyDescent="0.2">
      <c r="A2">
        <v>6</v>
      </c>
      <c r="B2">
        <v>5</v>
      </c>
      <c r="D2">
        <v>5</v>
      </c>
      <c r="E2">
        <v>5</v>
      </c>
    </row>
    <row r="3" spans="1:5" x14ac:dyDescent="0.2">
      <c r="A3">
        <v>6</v>
      </c>
      <c r="B3">
        <v>8</v>
      </c>
      <c r="D3">
        <v>10</v>
      </c>
      <c r="E3">
        <v>10</v>
      </c>
    </row>
    <row r="4" spans="1:5" x14ac:dyDescent="0.2">
      <c r="A4">
        <v>6</v>
      </c>
      <c r="B4">
        <v>8</v>
      </c>
      <c r="D4">
        <v>15</v>
      </c>
      <c r="E4">
        <v>15</v>
      </c>
    </row>
    <row r="5" spans="1:5" x14ac:dyDescent="0.2">
      <c r="A5">
        <v>7</v>
      </c>
      <c r="B5">
        <v>8</v>
      </c>
      <c r="D5">
        <v>20</v>
      </c>
      <c r="E5">
        <v>20</v>
      </c>
    </row>
    <row r="6" spans="1:5" x14ac:dyDescent="0.2">
      <c r="A6">
        <v>7</v>
      </c>
      <c r="B6">
        <v>9</v>
      </c>
    </row>
    <row r="7" spans="1:5" x14ac:dyDescent="0.2">
      <c r="A7">
        <v>7</v>
      </c>
      <c r="B7">
        <v>9</v>
      </c>
    </row>
    <row r="8" spans="1:5" x14ac:dyDescent="0.2">
      <c r="A8">
        <v>8</v>
      </c>
      <c r="B8">
        <v>10</v>
      </c>
    </row>
    <row r="9" spans="1:5" x14ac:dyDescent="0.2">
      <c r="A9">
        <v>8</v>
      </c>
      <c r="B9">
        <v>12</v>
      </c>
    </row>
    <row r="10" spans="1:5" x14ac:dyDescent="0.2">
      <c r="A10">
        <v>8</v>
      </c>
      <c r="B10">
        <v>12</v>
      </c>
    </row>
    <row r="11" spans="1:5" x14ac:dyDescent="0.2">
      <c r="A11">
        <v>9</v>
      </c>
      <c r="B11">
        <v>13</v>
      </c>
    </row>
    <row r="12" spans="1:5" x14ac:dyDescent="0.2">
      <c r="A12">
        <v>9</v>
      </c>
      <c r="B12">
        <v>13</v>
      </c>
    </row>
    <row r="13" spans="1:5" x14ac:dyDescent="0.2">
      <c r="A13">
        <v>10</v>
      </c>
      <c r="B13">
        <v>13</v>
      </c>
    </row>
    <row r="14" spans="1:5" x14ac:dyDescent="0.2">
      <c r="A14">
        <v>10</v>
      </c>
      <c r="B14">
        <v>14</v>
      </c>
    </row>
    <row r="15" spans="1:5" x14ac:dyDescent="0.2">
      <c r="A15">
        <v>11</v>
      </c>
      <c r="B15">
        <v>15</v>
      </c>
    </row>
    <row r="16" spans="1:5" x14ac:dyDescent="0.2">
      <c r="A16">
        <v>11</v>
      </c>
      <c r="B16">
        <v>18</v>
      </c>
    </row>
    <row r="17" spans="1:2" x14ac:dyDescent="0.2">
      <c r="A17">
        <v>12</v>
      </c>
      <c r="B17">
        <v>18</v>
      </c>
    </row>
    <row r="18" spans="1:2" x14ac:dyDescent="0.2">
      <c r="A18">
        <v>12</v>
      </c>
      <c r="B18">
        <v>18</v>
      </c>
    </row>
    <row r="19" spans="1:2" x14ac:dyDescent="0.2">
      <c r="A19">
        <v>12</v>
      </c>
      <c r="B19">
        <v>19</v>
      </c>
    </row>
    <row r="20" spans="1:2" x14ac:dyDescent="0.2">
      <c r="A20">
        <v>13</v>
      </c>
      <c r="B20">
        <v>19</v>
      </c>
    </row>
    <row r="21" spans="1:2" x14ac:dyDescent="0.2">
      <c r="A21">
        <v>16</v>
      </c>
      <c r="B21">
        <v>21</v>
      </c>
    </row>
    <row r="22" spans="1:2" x14ac:dyDescent="0.2">
      <c r="A22">
        <v>16</v>
      </c>
      <c r="B22">
        <v>21</v>
      </c>
    </row>
    <row r="23" spans="1:2" x14ac:dyDescent="0.2">
      <c r="A23">
        <v>17</v>
      </c>
      <c r="B23">
        <v>22</v>
      </c>
    </row>
    <row r="24" spans="1:2" x14ac:dyDescent="0.2">
      <c r="A24">
        <v>19</v>
      </c>
      <c r="B24">
        <v>24</v>
      </c>
    </row>
  </sheetData>
  <sortState xmlns:xlrd2="http://schemas.microsoft.com/office/spreadsheetml/2017/richdata2" ref="B1:B24">
    <sortCondition ref="B1"/>
  </sortState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"/>
  <sheetViews>
    <sheetView workbookViewId="0">
      <selection activeCell="C1" sqref="C1:C39"/>
    </sheetView>
  </sheetViews>
  <sheetFormatPr defaultRowHeight="12.75" x14ac:dyDescent="0.2"/>
  <sheetData>
    <row r="1" spans="1:12" x14ac:dyDescent="0.2">
      <c r="A1">
        <v>36</v>
      </c>
      <c r="B1">
        <v>29</v>
      </c>
      <c r="C1">
        <f>A1+B1</f>
        <v>65</v>
      </c>
      <c r="D1">
        <v>180</v>
      </c>
      <c r="G1">
        <f>A1/31</f>
        <v>1.1612903225806452</v>
      </c>
      <c r="H1">
        <f>B1/23</f>
        <v>1.2608695652173914</v>
      </c>
      <c r="I1">
        <f>C1/54</f>
        <v>1.2037037037037037</v>
      </c>
      <c r="J1">
        <f>H1-G1</f>
        <v>9.9579242636746113E-2</v>
      </c>
      <c r="L1">
        <f>J1*J1/G1</f>
        <v>8.5387997913151832E-3</v>
      </c>
    </row>
    <row r="2" spans="1:12" x14ac:dyDescent="0.2">
      <c r="A2">
        <v>20</v>
      </c>
      <c r="B2">
        <v>15</v>
      </c>
      <c r="C2">
        <f t="shared" ref="C2:C37" si="0">A2+B2</f>
        <v>35</v>
      </c>
      <c r="G2">
        <f t="shared" ref="G2:G37" si="1">A2/31</f>
        <v>0.64516129032258063</v>
      </c>
      <c r="H2">
        <f t="shared" ref="H2:H37" si="2">B2/23</f>
        <v>0.65217391304347827</v>
      </c>
      <c r="I2">
        <f t="shared" ref="I2:I37" si="3">C2/54</f>
        <v>0.64814814814814814</v>
      </c>
      <c r="J2">
        <f t="shared" ref="J2:J37" si="4">H2-G2</f>
        <v>7.0126227208976433E-3</v>
      </c>
      <c r="L2">
        <f t="shared" ref="L2:L37" si="5">J2*J2/G2</f>
        <v>7.6224160009757296E-5</v>
      </c>
    </row>
    <row r="3" spans="1:12" x14ac:dyDescent="0.2">
      <c r="A3">
        <v>16</v>
      </c>
      <c r="B3">
        <v>21</v>
      </c>
      <c r="C3">
        <f t="shared" si="0"/>
        <v>37</v>
      </c>
      <c r="G3">
        <f t="shared" si="1"/>
        <v>0.5161290322580645</v>
      </c>
      <c r="H3">
        <f t="shared" si="2"/>
        <v>0.91304347826086951</v>
      </c>
      <c r="I3">
        <f t="shared" si="3"/>
        <v>0.68518518518518523</v>
      </c>
      <c r="J3">
        <f t="shared" si="4"/>
        <v>0.39691444600280501</v>
      </c>
      <c r="L3">
        <f t="shared" si="5"/>
        <v>0.30523583755107014</v>
      </c>
    </row>
    <row r="4" spans="1:12" x14ac:dyDescent="0.2">
      <c r="A4">
        <v>13</v>
      </c>
      <c r="B4">
        <v>14</v>
      </c>
      <c r="C4">
        <f t="shared" si="0"/>
        <v>27</v>
      </c>
      <c r="G4">
        <f t="shared" si="1"/>
        <v>0.41935483870967744</v>
      </c>
      <c r="H4">
        <f t="shared" si="2"/>
        <v>0.60869565217391308</v>
      </c>
      <c r="I4">
        <f t="shared" si="3"/>
        <v>0.5</v>
      </c>
      <c r="J4">
        <f t="shared" si="4"/>
        <v>0.18934081346423565</v>
      </c>
      <c r="L4">
        <f t="shared" si="5"/>
        <v>8.5488327149404061E-2</v>
      </c>
    </row>
    <row r="5" spans="1:12" x14ac:dyDescent="0.2">
      <c r="A5">
        <v>11</v>
      </c>
      <c r="B5">
        <v>6</v>
      </c>
      <c r="C5">
        <f t="shared" si="0"/>
        <v>17</v>
      </c>
      <c r="G5">
        <f t="shared" si="1"/>
        <v>0.35483870967741937</v>
      </c>
      <c r="H5">
        <f t="shared" si="2"/>
        <v>0.2608695652173913</v>
      </c>
      <c r="I5">
        <f t="shared" si="3"/>
        <v>0.31481481481481483</v>
      </c>
      <c r="J5">
        <f t="shared" si="4"/>
        <v>-9.3969144460028076E-2</v>
      </c>
      <c r="L5">
        <f t="shared" si="5"/>
        <v>2.4885109402458031E-2</v>
      </c>
    </row>
    <row r="6" spans="1:12" x14ac:dyDescent="0.2">
      <c r="A6">
        <v>7</v>
      </c>
      <c r="B6">
        <v>20</v>
      </c>
      <c r="C6">
        <f t="shared" si="0"/>
        <v>27</v>
      </c>
      <c r="G6">
        <f t="shared" si="1"/>
        <v>0.22580645161290322</v>
      </c>
      <c r="H6">
        <f t="shared" si="2"/>
        <v>0.86956521739130432</v>
      </c>
      <c r="I6">
        <f t="shared" si="3"/>
        <v>0.5</v>
      </c>
      <c r="J6">
        <f t="shared" si="4"/>
        <v>0.64375876577840108</v>
      </c>
      <c r="L6">
        <f t="shared" si="5"/>
        <v>1.8353122577160625</v>
      </c>
    </row>
    <row r="7" spans="1:12" x14ac:dyDescent="0.2">
      <c r="A7">
        <v>14</v>
      </c>
      <c r="B7">
        <v>14</v>
      </c>
      <c r="C7">
        <f t="shared" si="0"/>
        <v>28</v>
      </c>
      <c r="G7">
        <f t="shared" si="1"/>
        <v>0.45161290322580644</v>
      </c>
      <c r="H7">
        <f t="shared" si="2"/>
        <v>0.60869565217391308</v>
      </c>
      <c r="I7">
        <f t="shared" si="3"/>
        <v>0.51851851851851849</v>
      </c>
      <c r="J7">
        <f t="shared" si="4"/>
        <v>0.15708274894810664</v>
      </c>
      <c r="L7">
        <f t="shared" si="5"/>
        <v>5.4637477894993638E-2</v>
      </c>
    </row>
    <row r="8" spans="1:12" x14ac:dyDescent="0.2">
      <c r="A8">
        <v>10</v>
      </c>
      <c r="B8">
        <v>16</v>
      </c>
      <c r="C8">
        <f t="shared" si="0"/>
        <v>26</v>
      </c>
      <c r="G8">
        <f t="shared" si="1"/>
        <v>0.32258064516129031</v>
      </c>
      <c r="H8">
        <f t="shared" si="2"/>
        <v>0.69565217391304346</v>
      </c>
      <c r="I8">
        <f t="shared" si="3"/>
        <v>0.48148148148148145</v>
      </c>
      <c r="J8">
        <f t="shared" si="4"/>
        <v>0.37307152875175315</v>
      </c>
      <c r="L8">
        <f t="shared" si="5"/>
        <v>0.43146533325202752</v>
      </c>
    </row>
    <row r="9" spans="1:12" x14ac:dyDescent="0.2">
      <c r="A9">
        <v>8</v>
      </c>
      <c r="B9">
        <v>12</v>
      </c>
      <c r="C9">
        <f t="shared" si="0"/>
        <v>20</v>
      </c>
      <c r="G9">
        <f t="shared" si="1"/>
        <v>0.25806451612903225</v>
      </c>
      <c r="H9">
        <f t="shared" si="2"/>
        <v>0.52173913043478259</v>
      </c>
      <c r="I9">
        <f t="shared" si="3"/>
        <v>0.37037037037037035</v>
      </c>
      <c r="J9">
        <f t="shared" si="4"/>
        <v>0.26367461430575034</v>
      </c>
      <c r="L9">
        <f t="shared" si="5"/>
        <v>0.26940667113848404</v>
      </c>
    </row>
    <row r="10" spans="1:12" x14ac:dyDescent="0.2">
      <c r="A10">
        <v>9</v>
      </c>
      <c r="B10">
        <v>9</v>
      </c>
      <c r="C10">
        <f t="shared" si="0"/>
        <v>18</v>
      </c>
      <c r="D10">
        <v>-90</v>
      </c>
      <c r="G10">
        <f t="shared" si="1"/>
        <v>0.29032258064516131</v>
      </c>
      <c r="H10">
        <f t="shared" si="2"/>
        <v>0.39130434782608697</v>
      </c>
      <c r="I10">
        <f t="shared" si="3"/>
        <v>0.33333333333333331</v>
      </c>
      <c r="J10">
        <f t="shared" si="4"/>
        <v>0.10098176718092566</v>
      </c>
      <c r="L10">
        <f t="shared" si="5"/>
        <v>3.5124092932495875E-2</v>
      </c>
    </row>
    <row r="11" spans="1:12" x14ac:dyDescent="0.2">
      <c r="A11">
        <v>4</v>
      </c>
      <c r="B11">
        <v>6</v>
      </c>
      <c r="C11">
        <f t="shared" si="0"/>
        <v>10</v>
      </c>
      <c r="G11">
        <f t="shared" si="1"/>
        <v>0.12903225806451613</v>
      </c>
      <c r="H11">
        <f t="shared" si="2"/>
        <v>0.2608695652173913</v>
      </c>
      <c r="I11">
        <f t="shared" si="3"/>
        <v>0.18518518518518517</v>
      </c>
      <c r="J11">
        <f t="shared" si="4"/>
        <v>0.13183730715287517</v>
      </c>
      <c r="L11">
        <f t="shared" si="5"/>
        <v>0.13470333556924202</v>
      </c>
    </row>
    <row r="12" spans="1:12" x14ac:dyDescent="0.2">
      <c r="A12">
        <v>3</v>
      </c>
      <c r="B12">
        <v>2</v>
      </c>
      <c r="C12">
        <f t="shared" si="0"/>
        <v>5</v>
      </c>
      <c r="G12">
        <f t="shared" si="1"/>
        <v>9.6774193548387094E-2</v>
      </c>
      <c r="H12">
        <f t="shared" si="2"/>
        <v>8.6956521739130432E-2</v>
      </c>
      <c r="I12">
        <f t="shared" si="3"/>
        <v>9.2592592592592587E-2</v>
      </c>
      <c r="J12">
        <f t="shared" si="4"/>
        <v>-9.8176718092566617E-3</v>
      </c>
      <c r="L12">
        <f t="shared" si="5"/>
        <v>9.9599569079415425E-4</v>
      </c>
    </row>
    <row r="13" spans="1:12" x14ac:dyDescent="0.2">
      <c r="A13">
        <v>6</v>
      </c>
      <c r="B13">
        <v>9</v>
      </c>
      <c r="C13">
        <f t="shared" si="0"/>
        <v>15</v>
      </c>
      <c r="G13">
        <f t="shared" si="1"/>
        <v>0.19354838709677419</v>
      </c>
      <c r="H13">
        <f t="shared" si="2"/>
        <v>0.39130434782608697</v>
      </c>
      <c r="I13">
        <f t="shared" si="3"/>
        <v>0.27777777777777779</v>
      </c>
      <c r="J13">
        <f t="shared" si="4"/>
        <v>0.19775596072931279</v>
      </c>
      <c r="L13">
        <f t="shared" si="5"/>
        <v>0.20205500335386309</v>
      </c>
    </row>
    <row r="14" spans="1:12" x14ac:dyDescent="0.2">
      <c r="A14">
        <v>4</v>
      </c>
      <c r="B14">
        <v>8</v>
      </c>
      <c r="C14">
        <f t="shared" si="0"/>
        <v>12</v>
      </c>
      <c r="G14">
        <f t="shared" si="1"/>
        <v>0.12903225806451613</v>
      </c>
      <c r="H14">
        <f t="shared" si="2"/>
        <v>0.34782608695652173</v>
      </c>
      <c r="I14">
        <f t="shared" si="3"/>
        <v>0.22222222222222221</v>
      </c>
      <c r="J14">
        <f t="shared" si="4"/>
        <v>0.2187938288920056</v>
      </c>
      <c r="L14">
        <f t="shared" si="5"/>
        <v>0.3709982315994878</v>
      </c>
    </row>
    <row r="15" spans="1:12" x14ac:dyDescent="0.2">
      <c r="A15">
        <v>7</v>
      </c>
      <c r="B15">
        <v>5</v>
      </c>
      <c r="C15">
        <f t="shared" si="0"/>
        <v>12</v>
      </c>
      <c r="G15">
        <f t="shared" si="1"/>
        <v>0.22580645161290322</v>
      </c>
      <c r="H15">
        <f t="shared" si="2"/>
        <v>0.21739130434782608</v>
      </c>
      <c r="I15">
        <f t="shared" si="3"/>
        <v>0.22222222222222221</v>
      </c>
      <c r="J15">
        <f t="shared" si="4"/>
        <v>-8.4151472650771386E-3</v>
      </c>
      <c r="L15">
        <f t="shared" si="5"/>
        <v>3.1360797261157036E-4</v>
      </c>
    </row>
    <row r="16" spans="1:12" x14ac:dyDescent="0.2">
      <c r="A16">
        <v>3</v>
      </c>
      <c r="B16">
        <v>3</v>
      </c>
      <c r="C16">
        <f t="shared" si="0"/>
        <v>6</v>
      </c>
      <c r="G16">
        <f t="shared" si="1"/>
        <v>9.6774193548387094E-2</v>
      </c>
      <c r="H16">
        <f t="shared" si="2"/>
        <v>0.13043478260869565</v>
      </c>
      <c r="I16">
        <f t="shared" si="3"/>
        <v>0.1111111111111111</v>
      </c>
      <c r="J16">
        <f t="shared" si="4"/>
        <v>3.3660589060308554E-2</v>
      </c>
      <c r="L16">
        <f t="shared" si="5"/>
        <v>1.1708030977498627E-2</v>
      </c>
    </row>
    <row r="17" spans="1:12" x14ac:dyDescent="0.2">
      <c r="A17">
        <v>1</v>
      </c>
      <c r="B17">
        <v>6</v>
      </c>
      <c r="C17">
        <f t="shared" si="0"/>
        <v>7</v>
      </c>
      <c r="G17">
        <f t="shared" si="1"/>
        <v>3.2258064516129031E-2</v>
      </c>
      <c r="H17">
        <f t="shared" si="2"/>
        <v>0.2608695652173913</v>
      </c>
      <c r="I17">
        <f t="shared" si="3"/>
        <v>0.12962962962962962</v>
      </c>
      <c r="J17">
        <f t="shared" si="4"/>
        <v>0.22861150070126227</v>
      </c>
      <c r="L17">
        <f t="shared" si="5"/>
        <v>1.6201597658393803</v>
      </c>
    </row>
    <row r="18" spans="1:12" x14ac:dyDescent="0.2">
      <c r="A18">
        <v>2</v>
      </c>
      <c r="B18">
        <v>3</v>
      </c>
      <c r="C18">
        <f t="shared" si="0"/>
        <v>5</v>
      </c>
      <c r="G18">
        <f t="shared" si="1"/>
        <v>6.4516129032258063E-2</v>
      </c>
      <c r="H18">
        <f t="shared" si="2"/>
        <v>0.13043478260869565</v>
      </c>
      <c r="I18">
        <f t="shared" si="3"/>
        <v>9.2592592592592587E-2</v>
      </c>
      <c r="J18">
        <f t="shared" si="4"/>
        <v>6.5918653576437586E-2</v>
      </c>
      <c r="L18">
        <f t="shared" si="5"/>
        <v>6.7351667784621011E-2</v>
      </c>
    </row>
    <row r="19" spans="1:12" x14ac:dyDescent="0.2">
      <c r="A19">
        <v>1</v>
      </c>
      <c r="B19">
        <v>1</v>
      </c>
      <c r="C19">
        <f t="shared" si="0"/>
        <v>2</v>
      </c>
      <c r="D19">
        <v>0</v>
      </c>
      <c r="G19">
        <f t="shared" si="1"/>
        <v>3.2258064516129031E-2</v>
      </c>
      <c r="H19">
        <f t="shared" si="2"/>
        <v>4.3478260869565216E-2</v>
      </c>
      <c r="I19">
        <f t="shared" si="3"/>
        <v>3.7037037037037035E-2</v>
      </c>
      <c r="J19">
        <f t="shared" si="4"/>
        <v>1.1220196353436185E-2</v>
      </c>
      <c r="L19">
        <f t="shared" si="5"/>
        <v>3.9026769924995421E-3</v>
      </c>
    </row>
    <row r="20" spans="1:12" x14ac:dyDescent="0.2">
      <c r="A20">
        <v>2</v>
      </c>
      <c r="B20">
        <v>1</v>
      </c>
      <c r="C20">
        <f t="shared" si="0"/>
        <v>3</v>
      </c>
      <c r="G20">
        <f t="shared" si="1"/>
        <v>6.4516129032258063E-2</v>
      </c>
      <c r="H20">
        <f t="shared" si="2"/>
        <v>4.3478260869565216E-2</v>
      </c>
      <c r="I20">
        <f t="shared" si="3"/>
        <v>5.5555555555555552E-2</v>
      </c>
      <c r="J20">
        <f t="shared" si="4"/>
        <v>-2.1037868162692847E-2</v>
      </c>
      <c r="L20">
        <f t="shared" si="5"/>
        <v>6.8601744008781025E-3</v>
      </c>
    </row>
    <row r="21" spans="1:12" x14ac:dyDescent="0.2">
      <c r="A21">
        <v>4</v>
      </c>
      <c r="B21">
        <v>6</v>
      </c>
      <c r="C21">
        <f t="shared" si="0"/>
        <v>10</v>
      </c>
      <c r="G21">
        <f t="shared" si="1"/>
        <v>0.12903225806451613</v>
      </c>
      <c r="H21">
        <f t="shared" si="2"/>
        <v>0.2608695652173913</v>
      </c>
      <c r="I21">
        <f t="shared" si="3"/>
        <v>0.18518518518518517</v>
      </c>
      <c r="J21">
        <f t="shared" si="4"/>
        <v>0.13183730715287517</v>
      </c>
      <c r="L21">
        <f t="shared" si="5"/>
        <v>0.13470333556924202</v>
      </c>
    </row>
    <row r="22" spans="1:12" x14ac:dyDescent="0.2">
      <c r="A22">
        <v>4</v>
      </c>
      <c r="B22">
        <v>1</v>
      </c>
      <c r="C22">
        <f t="shared" si="0"/>
        <v>5</v>
      </c>
      <c r="G22">
        <f t="shared" si="1"/>
        <v>0.12903225806451613</v>
      </c>
      <c r="H22">
        <f t="shared" si="2"/>
        <v>4.3478260869565216E-2</v>
      </c>
      <c r="I22">
        <f t="shared" si="3"/>
        <v>9.2592592592592587E-2</v>
      </c>
      <c r="J22">
        <f t="shared" si="4"/>
        <v>-8.5553997194950909E-2</v>
      </c>
      <c r="L22">
        <f t="shared" si="5"/>
        <v>5.672601987926093E-2</v>
      </c>
    </row>
    <row r="23" spans="1:12" x14ac:dyDescent="0.2">
      <c r="A23">
        <v>1</v>
      </c>
      <c r="B23">
        <v>5</v>
      </c>
      <c r="C23">
        <f t="shared" si="0"/>
        <v>6</v>
      </c>
      <c r="G23">
        <f t="shared" si="1"/>
        <v>3.2258064516129031E-2</v>
      </c>
      <c r="H23">
        <f t="shared" si="2"/>
        <v>0.21739130434782608</v>
      </c>
      <c r="I23">
        <f t="shared" si="3"/>
        <v>0.1111111111111111</v>
      </c>
      <c r="J23">
        <f t="shared" si="4"/>
        <v>0.18513323983169705</v>
      </c>
      <c r="L23">
        <f t="shared" si="5"/>
        <v>1.0625038112080005</v>
      </c>
    </row>
    <row r="24" spans="1:12" x14ac:dyDescent="0.2">
      <c r="A24">
        <v>1</v>
      </c>
      <c r="B24">
        <v>2</v>
      </c>
      <c r="C24">
        <f t="shared" si="0"/>
        <v>3</v>
      </c>
      <c r="G24">
        <f t="shared" si="1"/>
        <v>3.2258064516129031E-2</v>
      </c>
      <c r="H24">
        <f t="shared" si="2"/>
        <v>8.6956521739130432E-2</v>
      </c>
      <c r="I24">
        <f t="shared" si="3"/>
        <v>5.5555555555555552E-2</v>
      </c>
      <c r="J24">
        <f t="shared" si="4"/>
        <v>5.4698457223001401E-2</v>
      </c>
      <c r="L24">
        <f t="shared" si="5"/>
        <v>9.2749557899871951E-2</v>
      </c>
    </row>
    <row r="25" spans="1:12" x14ac:dyDescent="0.2">
      <c r="A25">
        <v>0</v>
      </c>
      <c r="B25">
        <v>2</v>
      </c>
      <c r="C25">
        <f t="shared" si="0"/>
        <v>2</v>
      </c>
      <c r="G25">
        <f t="shared" si="1"/>
        <v>0</v>
      </c>
      <c r="H25">
        <f t="shared" si="2"/>
        <v>8.6956521739130432E-2</v>
      </c>
      <c r="I25">
        <f t="shared" si="3"/>
        <v>3.7037037037037035E-2</v>
      </c>
      <c r="J25">
        <f t="shared" si="4"/>
        <v>8.6956521739130432E-2</v>
      </c>
    </row>
    <row r="26" spans="1:12" x14ac:dyDescent="0.2">
      <c r="A26">
        <v>1</v>
      </c>
      <c r="B26">
        <v>3</v>
      </c>
      <c r="C26">
        <f t="shared" si="0"/>
        <v>4</v>
      </c>
      <c r="G26">
        <f t="shared" si="1"/>
        <v>3.2258064516129031E-2</v>
      </c>
      <c r="H26">
        <f t="shared" si="2"/>
        <v>0.13043478260869565</v>
      </c>
      <c r="I26">
        <f t="shared" si="3"/>
        <v>7.407407407407407E-2</v>
      </c>
      <c r="J26">
        <f t="shared" si="4"/>
        <v>9.8176718092566617E-2</v>
      </c>
      <c r="L26">
        <f t="shared" si="5"/>
        <v>0.29879870723824625</v>
      </c>
    </row>
    <row r="27" spans="1:12" x14ac:dyDescent="0.2">
      <c r="A27">
        <v>5</v>
      </c>
      <c r="B27">
        <v>0</v>
      </c>
      <c r="C27">
        <f t="shared" si="0"/>
        <v>5</v>
      </c>
      <c r="G27">
        <f t="shared" si="1"/>
        <v>0.16129032258064516</v>
      </c>
      <c r="H27">
        <f t="shared" si="2"/>
        <v>0</v>
      </c>
      <c r="I27">
        <f t="shared" si="3"/>
        <v>9.2592592592592587E-2</v>
      </c>
      <c r="J27">
        <f t="shared" si="4"/>
        <v>-0.16129032258064516</v>
      </c>
      <c r="L27">
        <f t="shared" si="5"/>
        <v>0.16129032258064516</v>
      </c>
    </row>
    <row r="28" spans="1:12" x14ac:dyDescent="0.2">
      <c r="A28">
        <v>3</v>
      </c>
      <c r="B28">
        <v>1</v>
      </c>
      <c r="C28">
        <f t="shared" si="0"/>
        <v>4</v>
      </c>
      <c r="D28">
        <v>90</v>
      </c>
      <c r="G28">
        <f t="shared" si="1"/>
        <v>9.6774193548387094E-2</v>
      </c>
      <c r="H28">
        <f t="shared" si="2"/>
        <v>4.3478260869565216E-2</v>
      </c>
      <c r="I28">
        <f t="shared" si="3"/>
        <v>7.407407407407407E-2</v>
      </c>
      <c r="J28">
        <f t="shared" si="4"/>
        <v>-5.3295932678821878E-2</v>
      </c>
      <c r="L28">
        <f t="shared" si="5"/>
        <v>2.935138321442364E-2</v>
      </c>
    </row>
    <row r="29" spans="1:12" x14ac:dyDescent="0.2">
      <c r="A29">
        <v>3</v>
      </c>
      <c r="B29">
        <v>6</v>
      </c>
      <c r="C29">
        <f t="shared" si="0"/>
        <v>9</v>
      </c>
      <c r="G29">
        <f t="shared" si="1"/>
        <v>9.6774193548387094E-2</v>
      </c>
      <c r="H29">
        <f t="shared" si="2"/>
        <v>0.2608695652173913</v>
      </c>
      <c r="I29">
        <f t="shared" si="3"/>
        <v>0.16666666666666666</v>
      </c>
      <c r="J29">
        <f t="shared" si="4"/>
        <v>0.1640953716690042</v>
      </c>
      <c r="L29">
        <f t="shared" si="5"/>
        <v>0.27824867369961587</v>
      </c>
    </row>
    <row r="30" spans="1:12" x14ac:dyDescent="0.2">
      <c r="A30">
        <v>6</v>
      </c>
      <c r="B30">
        <v>16</v>
      </c>
      <c r="C30">
        <f t="shared" si="0"/>
        <v>22</v>
      </c>
      <c r="G30">
        <f t="shared" si="1"/>
        <v>0.19354838709677419</v>
      </c>
      <c r="H30">
        <f t="shared" si="2"/>
        <v>0.69565217391304346</v>
      </c>
      <c r="I30">
        <f t="shared" si="3"/>
        <v>0.40740740740740738</v>
      </c>
      <c r="J30">
        <f t="shared" si="4"/>
        <v>0.50210378681626922</v>
      </c>
      <c r="L30">
        <f t="shared" si="5"/>
        <v>1.3025590991320606</v>
      </c>
    </row>
    <row r="31" spans="1:12" x14ac:dyDescent="0.2">
      <c r="A31">
        <v>10</v>
      </c>
      <c r="B31">
        <v>11</v>
      </c>
      <c r="C31">
        <f t="shared" si="0"/>
        <v>21</v>
      </c>
      <c r="G31">
        <f t="shared" si="1"/>
        <v>0.32258064516129031</v>
      </c>
      <c r="H31">
        <f t="shared" si="2"/>
        <v>0.47826086956521741</v>
      </c>
      <c r="I31">
        <f t="shared" si="3"/>
        <v>0.3888888888888889</v>
      </c>
      <c r="J31">
        <f t="shared" si="4"/>
        <v>0.15568022440392709</v>
      </c>
      <c r="L31">
        <f t="shared" si="5"/>
        <v>7.5132630038416998E-2</v>
      </c>
    </row>
    <row r="32" spans="1:12" x14ac:dyDescent="0.2">
      <c r="A32">
        <v>12</v>
      </c>
      <c r="B32">
        <v>18</v>
      </c>
      <c r="C32">
        <f t="shared" si="0"/>
        <v>30</v>
      </c>
      <c r="G32">
        <f t="shared" si="1"/>
        <v>0.38709677419354838</v>
      </c>
      <c r="H32">
        <f t="shared" si="2"/>
        <v>0.78260869565217395</v>
      </c>
      <c r="I32">
        <f t="shared" si="3"/>
        <v>0.55555555555555558</v>
      </c>
      <c r="J32">
        <f t="shared" si="4"/>
        <v>0.39551192145862557</v>
      </c>
      <c r="L32">
        <f t="shared" si="5"/>
        <v>0.40411000670772618</v>
      </c>
    </row>
    <row r="33" spans="1:12" x14ac:dyDescent="0.2">
      <c r="A33">
        <v>22</v>
      </c>
      <c r="B33">
        <v>22</v>
      </c>
      <c r="C33">
        <f t="shared" si="0"/>
        <v>44</v>
      </c>
      <c r="G33">
        <f t="shared" si="1"/>
        <v>0.70967741935483875</v>
      </c>
      <c r="H33">
        <f t="shared" si="2"/>
        <v>0.95652173913043481</v>
      </c>
      <c r="I33">
        <f t="shared" si="3"/>
        <v>0.81481481481481477</v>
      </c>
      <c r="J33">
        <f t="shared" si="4"/>
        <v>0.24684431977559607</v>
      </c>
      <c r="L33">
        <f t="shared" si="5"/>
        <v>8.585889383498993E-2</v>
      </c>
    </row>
    <row r="34" spans="1:12" x14ac:dyDescent="0.2">
      <c r="A34">
        <v>23</v>
      </c>
      <c r="B34">
        <v>25</v>
      </c>
      <c r="C34">
        <f t="shared" si="0"/>
        <v>48</v>
      </c>
      <c r="G34">
        <f t="shared" si="1"/>
        <v>0.74193548387096775</v>
      </c>
      <c r="H34">
        <f t="shared" si="2"/>
        <v>1.0869565217391304</v>
      </c>
      <c r="I34">
        <f t="shared" si="3"/>
        <v>0.88888888888888884</v>
      </c>
      <c r="J34">
        <f t="shared" si="4"/>
        <v>0.34502103786816263</v>
      </c>
      <c r="L34">
        <f t="shared" si="5"/>
        <v>0.16044456581392813</v>
      </c>
    </row>
    <row r="35" spans="1:12" x14ac:dyDescent="0.2">
      <c r="A35">
        <v>30</v>
      </c>
      <c r="B35">
        <v>33</v>
      </c>
      <c r="C35">
        <f t="shared" si="0"/>
        <v>63</v>
      </c>
      <c r="G35">
        <f t="shared" si="1"/>
        <v>0.967741935483871</v>
      </c>
      <c r="H35">
        <f t="shared" si="2"/>
        <v>1.4347826086956521</v>
      </c>
      <c r="I35">
        <f t="shared" si="3"/>
        <v>1.1666666666666667</v>
      </c>
      <c r="J35">
        <f t="shared" si="4"/>
        <v>0.46704067321178111</v>
      </c>
      <c r="L35">
        <f t="shared" si="5"/>
        <v>0.22539789011525083</v>
      </c>
    </row>
    <row r="36" spans="1:12" x14ac:dyDescent="0.2">
      <c r="A36">
        <v>36</v>
      </c>
      <c r="B36">
        <v>47</v>
      </c>
      <c r="C36">
        <f t="shared" si="0"/>
        <v>83</v>
      </c>
      <c r="G36">
        <f t="shared" si="1"/>
        <v>1.1612903225806452</v>
      </c>
      <c r="H36">
        <f t="shared" si="2"/>
        <v>2.0434782608695654</v>
      </c>
      <c r="I36">
        <f t="shared" si="3"/>
        <v>1.537037037037037</v>
      </c>
      <c r="J36">
        <f t="shared" si="4"/>
        <v>0.88218793828892017</v>
      </c>
      <c r="L36">
        <f t="shared" si="5"/>
        <v>0.67016450867600341</v>
      </c>
    </row>
    <row r="37" spans="1:12" x14ac:dyDescent="0.2">
      <c r="A37">
        <v>36</v>
      </c>
      <c r="B37">
        <v>29</v>
      </c>
      <c r="C37">
        <f t="shared" si="0"/>
        <v>65</v>
      </c>
      <c r="G37">
        <f t="shared" si="1"/>
        <v>1.1612903225806452</v>
      </c>
      <c r="H37">
        <f t="shared" si="2"/>
        <v>1.2608695652173914</v>
      </c>
      <c r="I37">
        <f t="shared" si="3"/>
        <v>1.2037037037037037</v>
      </c>
      <c r="J37">
        <f t="shared" si="4"/>
        <v>9.9579242636746113E-2</v>
      </c>
      <c r="L37">
        <f t="shared" si="5"/>
        <v>8.5387997913151832E-3</v>
      </c>
    </row>
    <row r="39" spans="1:12" x14ac:dyDescent="0.2">
      <c r="A39">
        <f>SUM(A1:A36)</f>
        <v>338</v>
      </c>
      <c r="B39">
        <f t="shared" ref="B39:C39" si="6">SUM(B1:B36)</f>
        <v>398</v>
      </c>
      <c r="C39">
        <f t="shared" si="6"/>
        <v>736</v>
      </c>
      <c r="G39" t="s">
        <v>23</v>
      </c>
      <c r="H39" t="s">
        <v>22</v>
      </c>
      <c r="I39" t="s">
        <v>24</v>
      </c>
    </row>
    <row r="40" spans="1:12" x14ac:dyDescent="0.2">
      <c r="L40">
        <f>SUM(L1:L36)</f>
        <v>10.507258026776881</v>
      </c>
    </row>
    <row r="41" spans="1:12" x14ac:dyDescent="0.2">
      <c r="L41" t="s">
        <v>21</v>
      </c>
    </row>
    <row r="44" spans="1:12" x14ac:dyDescent="0.2">
      <c r="I44">
        <f>AVERAGE(I1:I36)</f>
        <v>0.37860082304526743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8B4D-6C10-4077-8077-C2EA984625B8}">
  <dimension ref="A1:X40"/>
  <sheetViews>
    <sheetView topLeftCell="U1" zoomScaleNormal="100" workbookViewId="0">
      <selection activeCell="M44" sqref="M44"/>
    </sheetView>
  </sheetViews>
  <sheetFormatPr defaultRowHeight="12.75" x14ac:dyDescent="0.2"/>
  <sheetData>
    <row r="1" spans="1:24" x14ac:dyDescent="0.2">
      <c r="A1" t="s">
        <v>33</v>
      </c>
      <c r="B1" t="s">
        <v>34</v>
      </c>
      <c r="C1" t="s">
        <v>35</v>
      </c>
      <c r="D1" t="s">
        <v>36</v>
      </c>
      <c r="K1" t="s">
        <v>37</v>
      </c>
    </row>
    <row r="2" spans="1:24" x14ac:dyDescent="0.2">
      <c r="A2">
        <v>65</v>
      </c>
      <c r="B2">
        <v>28</v>
      </c>
      <c r="C2">
        <v>17</v>
      </c>
      <c r="D2">
        <v>18</v>
      </c>
      <c r="F2">
        <f>A2/54</f>
        <v>1.2037037037037037</v>
      </c>
      <c r="G2">
        <f>B2/26</f>
        <v>1.0769230769230769</v>
      </c>
      <c r="H2">
        <f>C2/14</f>
        <v>1.2142857142857142</v>
      </c>
      <c r="I2">
        <f>D2/14</f>
        <v>1.2857142857142858</v>
      </c>
      <c r="K2">
        <f>F2-G2</f>
        <v>0.12678062678062685</v>
      </c>
      <c r="L2">
        <f>F2-H2</f>
        <v>-1.058201058201047E-2</v>
      </c>
      <c r="M2">
        <f>F2-I2</f>
        <v>-8.2010582010582089E-2</v>
      </c>
      <c r="V2">
        <f>G2-H2</f>
        <v>-0.13736263736263732</v>
      </c>
      <c r="W2">
        <f>G2-I2</f>
        <v>-0.20879120879120894</v>
      </c>
      <c r="X2">
        <f>H2-I2</f>
        <v>-7.1428571428571619E-2</v>
      </c>
    </row>
    <row r="3" spans="1:24" x14ac:dyDescent="0.2">
      <c r="A3">
        <v>35</v>
      </c>
      <c r="B3">
        <v>19</v>
      </c>
      <c r="C3">
        <v>8</v>
      </c>
      <c r="D3">
        <v>9</v>
      </c>
      <c r="F3">
        <f t="shared" ref="F3:F38" si="0">A3/54</f>
        <v>0.64814814814814814</v>
      </c>
      <c r="G3">
        <f t="shared" ref="G3:G38" si="1">B3/26</f>
        <v>0.73076923076923073</v>
      </c>
      <c r="H3">
        <f t="shared" ref="H3:H38" si="2">C3/14</f>
        <v>0.5714285714285714</v>
      </c>
      <c r="I3">
        <f t="shared" ref="I3:I38" si="3">D3/14</f>
        <v>0.6428571428571429</v>
      </c>
      <c r="K3">
        <f t="shared" ref="K3:K38" si="4">F3-G3</f>
        <v>-8.2621082621082587E-2</v>
      </c>
      <c r="L3">
        <f t="shared" ref="L3:L38" si="5">F3-H3</f>
        <v>7.6719576719576743E-2</v>
      </c>
      <c r="M3">
        <f t="shared" ref="M3:M38" si="6">F3-I3</f>
        <v>5.2910052910052352E-3</v>
      </c>
      <c r="V3">
        <f t="shared" ref="V3:V38" si="7">G3-H3</f>
        <v>0.15934065934065933</v>
      </c>
      <c r="W3">
        <f t="shared" ref="W3:W38" si="8">G3-I3</f>
        <v>8.7912087912087822E-2</v>
      </c>
      <c r="X3">
        <f t="shared" ref="X3:X38" si="9">H3-I3</f>
        <v>-7.1428571428571508E-2</v>
      </c>
    </row>
    <row r="4" spans="1:24" x14ac:dyDescent="0.2">
      <c r="A4">
        <v>37</v>
      </c>
      <c r="B4">
        <v>18</v>
      </c>
      <c r="C4">
        <v>12</v>
      </c>
      <c r="D4">
        <v>6</v>
      </c>
      <c r="F4">
        <f t="shared" si="0"/>
        <v>0.68518518518518523</v>
      </c>
      <c r="G4">
        <f t="shared" si="1"/>
        <v>0.69230769230769229</v>
      </c>
      <c r="H4">
        <f t="shared" si="2"/>
        <v>0.8571428571428571</v>
      </c>
      <c r="I4">
        <f t="shared" si="3"/>
        <v>0.42857142857142855</v>
      </c>
      <c r="K4">
        <f t="shared" si="4"/>
        <v>-7.1225071225070602E-3</v>
      </c>
      <c r="L4">
        <f t="shared" si="5"/>
        <v>-0.17195767195767186</v>
      </c>
      <c r="M4">
        <f t="shared" si="6"/>
        <v>0.25661375661375668</v>
      </c>
      <c r="V4">
        <f t="shared" si="7"/>
        <v>-0.1648351648351648</v>
      </c>
      <c r="W4">
        <f t="shared" si="8"/>
        <v>0.26373626373626374</v>
      </c>
      <c r="X4">
        <f t="shared" si="9"/>
        <v>0.42857142857142855</v>
      </c>
    </row>
    <row r="5" spans="1:24" x14ac:dyDescent="0.2">
      <c r="A5">
        <v>27</v>
      </c>
      <c r="B5">
        <v>15</v>
      </c>
      <c r="C5">
        <v>10</v>
      </c>
      <c r="D5">
        <v>2</v>
      </c>
      <c r="F5">
        <f t="shared" si="0"/>
        <v>0.5</v>
      </c>
      <c r="G5">
        <f t="shared" si="1"/>
        <v>0.57692307692307687</v>
      </c>
      <c r="H5">
        <f t="shared" si="2"/>
        <v>0.7142857142857143</v>
      </c>
      <c r="I5">
        <f t="shared" si="3"/>
        <v>0.14285714285714285</v>
      </c>
      <c r="K5">
        <f t="shared" si="4"/>
        <v>-7.6923076923076872E-2</v>
      </c>
      <c r="L5">
        <f t="shared" si="5"/>
        <v>-0.2142857142857143</v>
      </c>
      <c r="M5">
        <f t="shared" si="6"/>
        <v>0.35714285714285715</v>
      </c>
      <c r="V5">
        <f t="shared" si="7"/>
        <v>-0.13736263736263743</v>
      </c>
      <c r="W5">
        <f t="shared" si="8"/>
        <v>0.43406593406593402</v>
      </c>
      <c r="X5">
        <f t="shared" si="9"/>
        <v>0.5714285714285714</v>
      </c>
    </row>
    <row r="6" spans="1:24" x14ac:dyDescent="0.2">
      <c r="A6">
        <v>17</v>
      </c>
      <c r="B6">
        <v>8</v>
      </c>
      <c r="C6">
        <v>7</v>
      </c>
      <c r="D6">
        <v>3</v>
      </c>
      <c r="F6">
        <f t="shared" si="0"/>
        <v>0.31481481481481483</v>
      </c>
      <c r="G6">
        <f t="shared" si="1"/>
        <v>0.30769230769230771</v>
      </c>
      <c r="H6">
        <f t="shared" si="2"/>
        <v>0.5</v>
      </c>
      <c r="I6">
        <f t="shared" si="3"/>
        <v>0.21428571428571427</v>
      </c>
      <c r="K6">
        <f t="shared" si="4"/>
        <v>7.1225071225071157E-3</v>
      </c>
      <c r="L6">
        <f t="shared" si="5"/>
        <v>-0.18518518518518517</v>
      </c>
      <c r="M6">
        <f t="shared" si="6"/>
        <v>0.10052910052910055</v>
      </c>
      <c r="V6">
        <f t="shared" si="7"/>
        <v>-0.19230769230769229</v>
      </c>
      <c r="W6">
        <f t="shared" si="8"/>
        <v>9.3406593406593436E-2</v>
      </c>
      <c r="X6">
        <f t="shared" si="9"/>
        <v>0.2857142857142857</v>
      </c>
    </row>
    <row r="7" spans="1:24" x14ac:dyDescent="0.2">
      <c r="A7">
        <v>27</v>
      </c>
      <c r="B7">
        <v>14</v>
      </c>
      <c r="C7">
        <v>8</v>
      </c>
      <c r="D7">
        <v>4</v>
      </c>
      <c r="F7">
        <f t="shared" si="0"/>
        <v>0.5</v>
      </c>
      <c r="G7">
        <f t="shared" si="1"/>
        <v>0.53846153846153844</v>
      </c>
      <c r="H7">
        <f t="shared" si="2"/>
        <v>0.5714285714285714</v>
      </c>
      <c r="I7">
        <f t="shared" si="3"/>
        <v>0.2857142857142857</v>
      </c>
      <c r="K7">
        <f t="shared" si="4"/>
        <v>-3.8461538461538436E-2</v>
      </c>
      <c r="L7">
        <f t="shared" si="5"/>
        <v>-7.1428571428571397E-2</v>
      </c>
      <c r="M7">
        <f t="shared" si="6"/>
        <v>0.2142857142857143</v>
      </c>
      <c r="V7">
        <f t="shared" si="7"/>
        <v>-3.2967032967032961E-2</v>
      </c>
      <c r="W7">
        <f t="shared" si="8"/>
        <v>0.25274725274725274</v>
      </c>
      <c r="X7">
        <f t="shared" si="9"/>
        <v>0.2857142857142857</v>
      </c>
    </row>
    <row r="8" spans="1:24" x14ac:dyDescent="0.2">
      <c r="A8">
        <v>28</v>
      </c>
      <c r="B8">
        <v>10</v>
      </c>
      <c r="C8">
        <v>8</v>
      </c>
      <c r="D8">
        <v>10</v>
      </c>
      <c r="F8">
        <f t="shared" si="0"/>
        <v>0.51851851851851849</v>
      </c>
      <c r="G8">
        <f t="shared" si="1"/>
        <v>0.38461538461538464</v>
      </c>
      <c r="H8">
        <f t="shared" si="2"/>
        <v>0.5714285714285714</v>
      </c>
      <c r="I8">
        <f t="shared" si="3"/>
        <v>0.7142857142857143</v>
      </c>
      <c r="K8">
        <f t="shared" si="4"/>
        <v>0.13390313390313385</v>
      </c>
      <c r="L8">
        <f t="shared" si="5"/>
        <v>-5.2910052910052907E-2</v>
      </c>
      <c r="M8">
        <f t="shared" si="6"/>
        <v>-0.19576719576719581</v>
      </c>
      <c r="V8">
        <f t="shared" si="7"/>
        <v>-0.18681318681318676</v>
      </c>
      <c r="W8">
        <f t="shared" si="8"/>
        <v>-0.32967032967032966</v>
      </c>
      <c r="X8">
        <f t="shared" si="9"/>
        <v>-0.1428571428571429</v>
      </c>
    </row>
    <row r="9" spans="1:24" x14ac:dyDescent="0.2">
      <c r="A9">
        <v>26</v>
      </c>
      <c r="B9">
        <v>13</v>
      </c>
      <c r="C9">
        <v>7</v>
      </c>
      <c r="D9">
        <v>6</v>
      </c>
      <c r="F9">
        <f t="shared" si="0"/>
        <v>0.48148148148148145</v>
      </c>
      <c r="G9">
        <f t="shared" si="1"/>
        <v>0.5</v>
      </c>
      <c r="H9">
        <f t="shared" si="2"/>
        <v>0.5</v>
      </c>
      <c r="I9">
        <f t="shared" si="3"/>
        <v>0.42857142857142855</v>
      </c>
      <c r="K9">
        <f t="shared" si="4"/>
        <v>-1.8518518518518545E-2</v>
      </c>
      <c r="L9">
        <f t="shared" si="5"/>
        <v>-1.8518518518518545E-2</v>
      </c>
      <c r="M9">
        <f t="shared" si="6"/>
        <v>5.2910052910052907E-2</v>
      </c>
      <c r="V9">
        <f t="shared" si="7"/>
        <v>0</v>
      </c>
      <c r="W9">
        <f t="shared" si="8"/>
        <v>7.1428571428571452E-2</v>
      </c>
      <c r="X9">
        <f t="shared" si="9"/>
        <v>7.1428571428571452E-2</v>
      </c>
    </row>
    <row r="10" spans="1:24" x14ac:dyDescent="0.2">
      <c r="A10">
        <v>20</v>
      </c>
      <c r="B10">
        <v>11</v>
      </c>
      <c r="C10">
        <v>4</v>
      </c>
      <c r="D10">
        <v>5</v>
      </c>
      <c r="F10">
        <f t="shared" si="0"/>
        <v>0.37037037037037035</v>
      </c>
      <c r="G10">
        <f t="shared" si="1"/>
        <v>0.42307692307692307</v>
      </c>
      <c r="H10">
        <f t="shared" si="2"/>
        <v>0.2857142857142857</v>
      </c>
      <c r="I10">
        <f t="shared" si="3"/>
        <v>0.35714285714285715</v>
      </c>
      <c r="K10">
        <f t="shared" si="4"/>
        <v>-5.2706552706552723E-2</v>
      </c>
      <c r="L10">
        <f t="shared" si="5"/>
        <v>8.4656084656084651E-2</v>
      </c>
      <c r="M10">
        <f t="shared" si="6"/>
        <v>1.3227513227513199E-2</v>
      </c>
      <c r="V10">
        <f t="shared" si="7"/>
        <v>0.13736263736263737</v>
      </c>
      <c r="W10">
        <f t="shared" si="8"/>
        <v>6.5934065934065922E-2</v>
      </c>
      <c r="X10">
        <f t="shared" si="9"/>
        <v>-7.1428571428571452E-2</v>
      </c>
    </row>
    <row r="11" spans="1:24" x14ac:dyDescent="0.2">
      <c r="A11">
        <v>18</v>
      </c>
      <c r="B11">
        <v>9</v>
      </c>
      <c r="C11">
        <v>5</v>
      </c>
      <c r="D11">
        <v>4</v>
      </c>
      <c r="F11">
        <f t="shared" si="0"/>
        <v>0.33333333333333331</v>
      </c>
      <c r="G11">
        <f t="shared" si="1"/>
        <v>0.34615384615384615</v>
      </c>
      <c r="H11">
        <f t="shared" si="2"/>
        <v>0.35714285714285715</v>
      </c>
      <c r="I11">
        <f t="shared" si="3"/>
        <v>0.2857142857142857</v>
      </c>
      <c r="K11">
        <f t="shared" si="4"/>
        <v>-1.282051282051283E-2</v>
      </c>
      <c r="L11">
        <f t="shared" si="5"/>
        <v>-2.3809523809523836E-2</v>
      </c>
      <c r="M11">
        <f t="shared" si="6"/>
        <v>4.7619047619047616E-2</v>
      </c>
      <c r="V11">
        <f t="shared" si="7"/>
        <v>-1.0989010989011005E-2</v>
      </c>
      <c r="W11">
        <f t="shared" si="8"/>
        <v>6.0439560439560447E-2</v>
      </c>
      <c r="X11">
        <f t="shared" si="9"/>
        <v>7.1428571428571452E-2</v>
      </c>
    </row>
    <row r="12" spans="1:24" x14ac:dyDescent="0.2">
      <c r="A12">
        <v>10</v>
      </c>
      <c r="B12">
        <v>5</v>
      </c>
      <c r="C12">
        <v>2</v>
      </c>
      <c r="D12">
        <v>3</v>
      </c>
      <c r="F12">
        <f t="shared" si="0"/>
        <v>0.18518518518518517</v>
      </c>
      <c r="G12">
        <f t="shared" si="1"/>
        <v>0.19230769230769232</v>
      </c>
      <c r="H12">
        <f t="shared" si="2"/>
        <v>0.14285714285714285</v>
      </c>
      <c r="I12">
        <f t="shared" si="3"/>
        <v>0.21428571428571427</v>
      </c>
      <c r="K12">
        <f t="shared" si="4"/>
        <v>-7.1225071225071435E-3</v>
      </c>
      <c r="L12">
        <f t="shared" si="5"/>
        <v>4.2328042328042326E-2</v>
      </c>
      <c r="M12">
        <f t="shared" si="6"/>
        <v>-2.9100529100529099E-2</v>
      </c>
      <c r="V12">
        <f t="shared" si="7"/>
        <v>4.9450549450549469E-2</v>
      </c>
      <c r="W12">
        <f t="shared" si="8"/>
        <v>-2.1978021978021955E-2</v>
      </c>
      <c r="X12">
        <f t="shared" si="9"/>
        <v>-7.1428571428571425E-2</v>
      </c>
    </row>
    <row r="13" spans="1:24" x14ac:dyDescent="0.2">
      <c r="A13">
        <v>5</v>
      </c>
      <c r="B13">
        <v>3</v>
      </c>
      <c r="C13">
        <v>0</v>
      </c>
      <c r="D13">
        <v>2</v>
      </c>
      <c r="F13">
        <f t="shared" si="0"/>
        <v>9.2592592592592587E-2</v>
      </c>
      <c r="G13">
        <f t="shared" si="1"/>
        <v>0.11538461538461539</v>
      </c>
      <c r="H13">
        <f t="shared" si="2"/>
        <v>0</v>
      </c>
      <c r="I13">
        <f t="shared" si="3"/>
        <v>0.14285714285714285</v>
      </c>
      <c r="K13">
        <f t="shared" si="4"/>
        <v>-2.2792022792022804E-2</v>
      </c>
      <c r="L13">
        <f t="shared" si="5"/>
        <v>9.2592592592592587E-2</v>
      </c>
      <c r="M13">
        <f t="shared" si="6"/>
        <v>-5.0264550264550262E-2</v>
      </c>
      <c r="V13">
        <f t="shared" si="7"/>
        <v>0.11538461538461539</v>
      </c>
      <c r="W13">
        <f t="shared" si="8"/>
        <v>-2.7472527472527458E-2</v>
      </c>
      <c r="X13">
        <f t="shared" si="9"/>
        <v>-0.14285714285714285</v>
      </c>
    </row>
    <row r="14" spans="1:24" x14ac:dyDescent="0.2">
      <c r="A14">
        <v>15</v>
      </c>
      <c r="B14">
        <v>7</v>
      </c>
      <c r="C14">
        <v>2</v>
      </c>
      <c r="D14">
        <v>6</v>
      </c>
      <c r="F14">
        <f t="shared" si="0"/>
        <v>0.27777777777777779</v>
      </c>
      <c r="G14">
        <f t="shared" si="1"/>
        <v>0.26923076923076922</v>
      </c>
      <c r="H14">
        <f t="shared" si="2"/>
        <v>0.14285714285714285</v>
      </c>
      <c r="I14">
        <f t="shared" si="3"/>
        <v>0.42857142857142855</v>
      </c>
      <c r="K14">
        <f t="shared" si="4"/>
        <v>8.5470085470085722E-3</v>
      </c>
      <c r="L14">
        <f t="shared" si="5"/>
        <v>0.13492063492063494</v>
      </c>
      <c r="M14">
        <f t="shared" si="6"/>
        <v>-0.15079365079365076</v>
      </c>
      <c r="V14">
        <f t="shared" si="7"/>
        <v>0.12637362637362637</v>
      </c>
      <c r="W14">
        <f t="shared" si="8"/>
        <v>-0.15934065934065933</v>
      </c>
      <c r="X14">
        <f t="shared" si="9"/>
        <v>-0.2857142857142857</v>
      </c>
    </row>
    <row r="15" spans="1:24" x14ac:dyDescent="0.2">
      <c r="A15">
        <v>12</v>
      </c>
      <c r="B15">
        <v>4</v>
      </c>
      <c r="C15">
        <v>3</v>
      </c>
      <c r="D15">
        <v>5</v>
      </c>
      <c r="F15">
        <f t="shared" si="0"/>
        <v>0.22222222222222221</v>
      </c>
      <c r="G15">
        <f t="shared" si="1"/>
        <v>0.15384615384615385</v>
      </c>
      <c r="H15">
        <f t="shared" si="2"/>
        <v>0.21428571428571427</v>
      </c>
      <c r="I15">
        <f t="shared" si="3"/>
        <v>0.35714285714285715</v>
      </c>
      <c r="K15">
        <f t="shared" si="4"/>
        <v>6.8376068376068355E-2</v>
      </c>
      <c r="L15">
        <f t="shared" si="5"/>
        <v>7.9365079365079361E-3</v>
      </c>
      <c r="M15">
        <f t="shared" si="6"/>
        <v>-0.13492063492063494</v>
      </c>
      <c r="V15">
        <f t="shared" si="7"/>
        <v>-6.0439560439560419E-2</v>
      </c>
      <c r="W15">
        <f t="shared" si="8"/>
        <v>-0.2032967032967033</v>
      </c>
      <c r="X15">
        <f t="shared" si="9"/>
        <v>-0.14285714285714288</v>
      </c>
    </row>
    <row r="16" spans="1:24" x14ac:dyDescent="0.2">
      <c r="A16">
        <v>12</v>
      </c>
      <c r="B16">
        <v>6</v>
      </c>
      <c r="C16">
        <v>2</v>
      </c>
      <c r="D16">
        <v>3</v>
      </c>
      <c r="F16">
        <f t="shared" si="0"/>
        <v>0.22222222222222221</v>
      </c>
      <c r="G16">
        <f t="shared" si="1"/>
        <v>0.23076923076923078</v>
      </c>
      <c r="H16">
        <f t="shared" si="2"/>
        <v>0.14285714285714285</v>
      </c>
      <c r="I16">
        <f t="shared" si="3"/>
        <v>0.21428571428571427</v>
      </c>
      <c r="K16">
        <f t="shared" si="4"/>
        <v>-8.5470085470085722E-3</v>
      </c>
      <c r="L16">
        <f t="shared" si="5"/>
        <v>7.9365079365079361E-2</v>
      </c>
      <c r="M16">
        <f t="shared" si="6"/>
        <v>7.9365079365079361E-3</v>
      </c>
      <c r="V16">
        <f t="shared" si="7"/>
        <v>8.7912087912087933E-2</v>
      </c>
      <c r="W16">
        <f t="shared" si="8"/>
        <v>1.6483516483516508E-2</v>
      </c>
      <c r="X16">
        <f t="shared" si="9"/>
        <v>-7.1428571428571425E-2</v>
      </c>
    </row>
    <row r="17" spans="1:24" x14ac:dyDescent="0.2">
      <c r="A17">
        <v>6</v>
      </c>
      <c r="B17">
        <v>4</v>
      </c>
      <c r="C17">
        <v>1</v>
      </c>
      <c r="D17">
        <v>1</v>
      </c>
      <c r="F17">
        <f t="shared" si="0"/>
        <v>0.1111111111111111</v>
      </c>
      <c r="G17">
        <f t="shared" si="1"/>
        <v>0.15384615384615385</v>
      </c>
      <c r="H17">
        <f t="shared" si="2"/>
        <v>7.1428571428571425E-2</v>
      </c>
      <c r="I17">
        <f t="shared" si="3"/>
        <v>7.1428571428571425E-2</v>
      </c>
      <c r="K17">
        <f t="shared" si="4"/>
        <v>-4.273504273504275E-2</v>
      </c>
      <c r="L17">
        <f t="shared" si="5"/>
        <v>3.968253968253968E-2</v>
      </c>
      <c r="M17">
        <f t="shared" si="6"/>
        <v>3.968253968253968E-2</v>
      </c>
      <c r="V17">
        <f t="shared" si="7"/>
        <v>8.241758241758243E-2</v>
      </c>
      <c r="W17">
        <f t="shared" si="8"/>
        <v>8.241758241758243E-2</v>
      </c>
      <c r="X17">
        <f t="shared" si="9"/>
        <v>0</v>
      </c>
    </row>
    <row r="18" spans="1:24" x14ac:dyDescent="0.2">
      <c r="A18">
        <v>7</v>
      </c>
      <c r="B18">
        <v>4</v>
      </c>
      <c r="C18">
        <v>1</v>
      </c>
      <c r="D18">
        <v>2</v>
      </c>
      <c r="F18">
        <f t="shared" si="0"/>
        <v>0.12962962962962962</v>
      </c>
      <c r="G18">
        <f t="shared" si="1"/>
        <v>0.15384615384615385</v>
      </c>
      <c r="H18">
        <f t="shared" si="2"/>
        <v>7.1428571428571425E-2</v>
      </c>
      <c r="I18">
        <f t="shared" si="3"/>
        <v>0.14285714285714285</v>
      </c>
      <c r="K18">
        <f t="shared" si="4"/>
        <v>-2.4216524216524232E-2</v>
      </c>
      <c r="L18">
        <f t="shared" si="5"/>
        <v>5.8201058201058198E-2</v>
      </c>
      <c r="M18">
        <f t="shared" si="6"/>
        <v>-1.3227513227513227E-2</v>
      </c>
      <c r="V18">
        <f t="shared" si="7"/>
        <v>8.241758241758243E-2</v>
      </c>
      <c r="W18">
        <f t="shared" si="8"/>
        <v>1.0989010989011005E-2</v>
      </c>
      <c r="X18">
        <f t="shared" si="9"/>
        <v>-7.1428571428571425E-2</v>
      </c>
    </row>
    <row r="19" spans="1:24" x14ac:dyDescent="0.2">
      <c r="A19">
        <v>5</v>
      </c>
      <c r="B19">
        <v>4</v>
      </c>
      <c r="C19">
        <v>1</v>
      </c>
      <c r="D19">
        <v>0</v>
      </c>
      <c r="F19">
        <f t="shared" si="0"/>
        <v>9.2592592592592587E-2</v>
      </c>
      <c r="G19">
        <f t="shared" si="1"/>
        <v>0.15384615384615385</v>
      </c>
      <c r="H19">
        <f t="shared" si="2"/>
        <v>7.1428571428571425E-2</v>
      </c>
      <c r="I19">
        <f t="shared" si="3"/>
        <v>0</v>
      </c>
      <c r="K19">
        <f t="shared" si="4"/>
        <v>-6.1253561253561267E-2</v>
      </c>
      <c r="L19">
        <f t="shared" si="5"/>
        <v>2.1164021164021163E-2</v>
      </c>
      <c r="M19">
        <f t="shared" si="6"/>
        <v>9.2592592592592587E-2</v>
      </c>
      <c r="V19">
        <f t="shared" si="7"/>
        <v>8.241758241758243E-2</v>
      </c>
      <c r="W19">
        <f t="shared" si="8"/>
        <v>0.15384615384615385</v>
      </c>
      <c r="X19">
        <f t="shared" si="9"/>
        <v>7.1428571428571425E-2</v>
      </c>
    </row>
    <row r="20" spans="1:24" x14ac:dyDescent="0.2">
      <c r="A20">
        <v>2</v>
      </c>
      <c r="B20">
        <v>1</v>
      </c>
      <c r="C20">
        <v>0</v>
      </c>
      <c r="D20">
        <v>1</v>
      </c>
      <c r="F20">
        <f t="shared" si="0"/>
        <v>3.7037037037037035E-2</v>
      </c>
      <c r="G20">
        <f t="shared" si="1"/>
        <v>3.8461538461538464E-2</v>
      </c>
      <c r="H20">
        <f t="shared" si="2"/>
        <v>0</v>
      </c>
      <c r="I20">
        <f t="shared" si="3"/>
        <v>7.1428571428571425E-2</v>
      </c>
      <c r="K20">
        <f t="shared" si="4"/>
        <v>-1.4245014245014287E-3</v>
      </c>
      <c r="L20">
        <f t="shared" si="5"/>
        <v>3.7037037037037035E-2</v>
      </c>
      <c r="M20">
        <f t="shared" si="6"/>
        <v>-3.439153439153439E-2</v>
      </c>
      <c r="V20">
        <f t="shared" si="7"/>
        <v>3.8461538461538464E-2</v>
      </c>
      <c r="W20">
        <f t="shared" si="8"/>
        <v>-3.2967032967032961E-2</v>
      </c>
      <c r="X20">
        <f t="shared" si="9"/>
        <v>-7.1428571428571425E-2</v>
      </c>
    </row>
    <row r="21" spans="1:24" x14ac:dyDescent="0.2">
      <c r="A21">
        <v>3</v>
      </c>
      <c r="B21">
        <v>1</v>
      </c>
      <c r="C21">
        <v>3</v>
      </c>
      <c r="D21">
        <v>0</v>
      </c>
      <c r="F21">
        <f t="shared" si="0"/>
        <v>5.5555555555555552E-2</v>
      </c>
      <c r="G21">
        <f t="shared" si="1"/>
        <v>3.8461538461538464E-2</v>
      </c>
      <c r="H21">
        <f t="shared" si="2"/>
        <v>0.21428571428571427</v>
      </c>
      <c r="I21">
        <f t="shared" si="3"/>
        <v>0</v>
      </c>
      <c r="K21">
        <f t="shared" si="4"/>
        <v>1.7094017094017089E-2</v>
      </c>
      <c r="L21">
        <f t="shared" si="5"/>
        <v>-0.15873015873015872</v>
      </c>
      <c r="M21">
        <f t="shared" si="6"/>
        <v>5.5555555555555552E-2</v>
      </c>
      <c r="V21">
        <f t="shared" si="7"/>
        <v>-0.17582417582417581</v>
      </c>
      <c r="W21">
        <f t="shared" si="8"/>
        <v>3.8461538461538464E-2</v>
      </c>
      <c r="X21">
        <f t="shared" si="9"/>
        <v>0.21428571428571427</v>
      </c>
    </row>
    <row r="22" spans="1:24" x14ac:dyDescent="0.2">
      <c r="A22">
        <v>10</v>
      </c>
      <c r="B22">
        <v>3</v>
      </c>
      <c r="C22">
        <v>3</v>
      </c>
      <c r="D22">
        <v>3</v>
      </c>
      <c r="F22">
        <f t="shared" si="0"/>
        <v>0.18518518518518517</v>
      </c>
      <c r="G22">
        <f t="shared" si="1"/>
        <v>0.11538461538461539</v>
      </c>
      <c r="H22">
        <f t="shared" si="2"/>
        <v>0.21428571428571427</v>
      </c>
      <c r="I22">
        <f t="shared" si="3"/>
        <v>0.21428571428571427</v>
      </c>
      <c r="K22">
        <f t="shared" si="4"/>
        <v>6.9800569800569784E-2</v>
      </c>
      <c r="L22">
        <f t="shared" si="5"/>
        <v>-2.9100529100529099E-2</v>
      </c>
      <c r="M22">
        <f t="shared" si="6"/>
        <v>-2.9100529100529099E-2</v>
      </c>
      <c r="V22">
        <f t="shared" si="7"/>
        <v>-9.8901098901098883E-2</v>
      </c>
      <c r="W22">
        <f t="shared" si="8"/>
        <v>-9.8901098901098883E-2</v>
      </c>
      <c r="X22">
        <f t="shared" si="9"/>
        <v>0</v>
      </c>
    </row>
    <row r="23" spans="1:24" x14ac:dyDescent="0.2">
      <c r="A23">
        <v>5</v>
      </c>
      <c r="B23">
        <v>3</v>
      </c>
      <c r="C23">
        <v>2</v>
      </c>
      <c r="D23">
        <v>0</v>
      </c>
      <c r="F23">
        <f t="shared" si="0"/>
        <v>9.2592592592592587E-2</v>
      </c>
      <c r="G23">
        <f t="shared" si="1"/>
        <v>0.11538461538461539</v>
      </c>
      <c r="H23">
        <f t="shared" si="2"/>
        <v>0.14285714285714285</v>
      </c>
      <c r="I23">
        <f t="shared" si="3"/>
        <v>0</v>
      </c>
      <c r="K23">
        <f t="shared" si="4"/>
        <v>-2.2792022792022804E-2</v>
      </c>
      <c r="L23">
        <f t="shared" si="5"/>
        <v>-5.0264550264550262E-2</v>
      </c>
      <c r="M23">
        <f t="shared" si="6"/>
        <v>9.2592592592592587E-2</v>
      </c>
      <c r="V23">
        <f t="shared" si="7"/>
        <v>-2.7472527472527458E-2</v>
      </c>
      <c r="W23">
        <f t="shared" si="8"/>
        <v>0.11538461538461539</v>
      </c>
      <c r="X23">
        <f t="shared" si="9"/>
        <v>0.14285714285714285</v>
      </c>
    </row>
    <row r="24" spans="1:24" x14ac:dyDescent="0.2">
      <c r="A24">
        <v>6</v>
      </c>
      <c r="B24">
        <v>3</v>
      </c>
      <c r="C24">
        <v>3</v>
      </c>
      <c r="D24">
        <v>0</v>
      </c>
      <c r="F24">
        <f t="shared" si="0"/>
        <v>0.1111111111111111</v>
      </c>
      <c r="G24">
        <f t="shared" si="1"/>
        <v>0.11538461538461539</v>
      </c>
      <c r="H24">
        <f t="shared" si="2"/>
        <v>0.21428571428571427</v>
      </c>
      <c r="I24">
        <f t="shared" si="3"/>
        <v>0</v>
      </c>
      <c r="K24">
        <f t="shared" si="4"/>
        <v>-4.2735042735042861E-3</v>
      </c>
      <c r="L24">
        <f t="shared" si="5"/>
        <v>-0.10317460317460317</v>
      </c>
      <c r="M24">
        <f t="shared" si="6"/>
        <v>0.1111111111111111</v>
      </c>
      <c r="V24">
        <f t="shared" si="7"/>
        <v>-9.8901098901098883E-2</v>
      </c>
      <c r="W24">
        <f t="shared" si="8"/>
        <v>0.11538461538461539</v>
      </c>
      <c r="X24">
        <f t="shared" si="9"/>
        <v>0.21428571428571427</v>
      </c>
    </row>
    <row r="25" spans="1:24" x14ac:dyDescent="0.2">
      <c r="A25">
        <v>3</v>
      </c>
      <c r="B25">
        <v>1</v>
      </c>
      <c r="C25">
        <v>1</v>
      </c>
      <c r="D25">
        <v>1</v>
      </c>
      <c r="F25">
        <f t="shared" si="0"/>
        <v>5.5555555555555552E-2</v>
      </c>
      <c r="G25">
        <f t="shared" si="1"/>
        <v>3.8461538461538464E-2</v>
      </c>
      <c r="H25">
        <f t="shared" si="2"/>
        <v>7.1428571428571425E-2</v>
      </c>
      <c r="I25">
        <f t="shared" si="3"/>
        <v>7.1428571428571425E-2</v>
      </c>
      <c r="K25">
        <f t="shared" si="4"/>
        <v>1.7094017094017089E-2</v>
      </c>
      <c r="L25">
        <f t="shared" si="5"/>
        <v>-1.5873015873015872E-2</v>
      </c>
      <c r="M25">
        <f t="shared" si="6"/>
        <v>-1.5873015873015872E-2</v>
      </c>
      <c r="V25">
        <f t="shared" si="7"/>
        <v>-3.2967032967032961E-2</v>
      </c>
      <c r="W25">
        <f t="shared" si="8"/>
        <v>-3.2967032967032961E-2</v>
      </c>
      <c r="X25">
        <f t="shared" si="9"/>
        <v>0</v>
      </c>
    </row>
    <row r="26" spans="1:24" x14ac:dyDescent="0.2">
      <c r="A26">
        <v>2</v>
      </c>
      <c r="B26">
        <v>0</v>
      </c>
      <c r="C26">
        <v>0</v>
      </c>
      <c r="D26">
        <v>2</v>
      </c>
      <c r="F26">
        <f t="shared" si="0"/>
        <v>3.7037037037037035E-2</v>
      </c>
      <c r="G26">
        <f t="shared" si="1"/>
        <v>0</v>
      </c>
      <c r="H26">
        <f t="shared" si="2"/>
        <v>0</v>
      </c>
      <c r="I26">
        <f t="shared" si="3"/>
        <v>0.14285714285714285</v>
      </c>
      <c r="K26">
        <f t="shared" si="4"/>
        <v>3.7037037037037035E-2</v>
      </c>
      <c r="L26">
        <f t="shared" si="5"/>
        <v>3.7037037037037035E-2</v>
      </c>
      <c r="M26">
        <f t="shared" si="6"/>
        <v>-0.10582010582010581</v>
      </c>
      <c r="V26">
        <f t="shared" si="7"/>
        <v>0</v>
      </c>
      <c r="W26">
        <f t="shared" si="8"/>
        <v>-0.14285714285714285</v>
      </c>
      <c r="X26">
        <f t="shared" si="9"/>
        <v>-0.14285714285714285</v>
      </c>
    </row>
    <row r="27" spans="1:24" x14ac:dyDescent="0.2">
      <c r="A27">
        <v>4</v>
      </c>
      <c r="B27">
        <v>2</v>
      </c>
      <c r="C27">
        <v>1</v>
      </c>
      <c r="D27">
        <v>1</v>
      </c>
      <c r="F27">
        <f t="shared" si="0"/>
        <v>7.407407407407407E-2</v>
      </c>
      <c r="G27">
        <f t="shared" si="1"/>
        <v>7.6923076923076927E-2</v>
      </c>
      <c r="H27">
        <f t="shared" si="2"/>
        <v>7.1428571428571425E-2</v>
      </c>
      <c r="I27">
        <f t="shared" si="3"/>
        <v>7.1428571428571425E-2</v>
      </c>
      <c r="K27">
        <f t="shared" si="4"/>
        <v>-2.8490028490028574E-3</v>
      </c>
      <c r="L27">
        <f t="shared" si="5"/>
        <v>2.6455026455026454E-3</v>
      </c>
      <c r="M27">
        <f t="shared" si="6"/>
        <v>2.6455026455026454E-3</v>
      </c>
      <c r="V27">
        <f t="shared" si="7"/>
        <v>5.4945054945055027E-3</v>
      </c>
      <c r="W27">
        <f t="shared" si="8"/>
        <v>5.4945054945055027E-3</v>
      </c>
      <c r="X27">
        <f t="shared" si="9"/>
        <v>0</v>
      </c>
    </row>
    <row r="28" spans="1:24" x14ac:dyDescent="0.2">
      <c r="A28">
        <v>5</v>
      </c>
      <c r="B28">
        <v>2</v>
      </c>
      <c r="C28">
        <v>1</v>
      </c>
      <c r="D28">
        <v>2</v>
      </c>
      <c r="F28">
        <f t="shared" si="0"/>
        <v>9.2592592592592587E-2</v>
      </c>
      <c r="G28">
        <f t="shared" si="1"/>
        <v>7.6923076923076927E-2</v>
      </c>
      <c r="H28">
        <f t="shared" si="2"/>
        <v>7.1428571428571425E-2</v>
      </c>
      <c r="I28">
        <f t="shared" si="3"/>
        <v>0.14285714285714285</v>
      </c>
      <c r="K28">
        <f t="shared" si="4"/>
        <v>1.566951566951566E-2</v>
      </c>
      <c r="L28">
        <f t="shared" si="5"/>
        <v>2.1164021164021163E-2</v>
      </c>
      <c r="M28">
        <f t="shared" si="6"/>
        <v>-5.0264550264550262E-2</v>
      </c>
      <c r="V28">
        <f t="shared" si="7"/>
        <v>5.4945054945055027E-3</v>
      </c>
      <c r="W28">
        <f t="shared" si="8"/>
        <v>-6.5934065934065922E-2</v>
      </c>
      <c r="X28">
        <f t="shared" si="9"/>
        <v>-7.1428571428571425E-2</v>
      </c>
    </row>
    <row r="29" spans="1:24" x14ac:dyDescent="0.2">
      <c r="A29">
        <v>4</v>
      </c>
      <c r="B29">
        <v>1</v>
      </c>
      <c r="C29">
        <v>2</v>
      </c>
      <c r="D29">
        <v>1</v>
      </c>
      <c r="F29">
        <f t="shared" si="0"/>
        <v>7.407407407407407E-2</v>
      </c>
      <c r="G29">
        <f t="shared" si="1"/>
        <v>3.8461538461538464E-2</v>
      </c>
      <c r="H29">
        <f t="shared" si="2"/>
        <v>0.14285714285714285</v>
      </c>
      <c r="I29">
        <f t="shared" si="3"/>
        <v>7.1428571428571425E-2</v>
      </c>
      <c r="K29">
        <f t="shared" si="4"/>
        <v>3.5612535612535606E-2</v>
      </c>
      <c r="L29">
        <f t="shared" si="5"/>
        <v>-6.8783068783068779E-2</v>
      </c>
      <c r="M29">
        <f t="shared" si="6"/>
        <v>2.6455026455026454E-3</v>
      </c>
      <c r="V29">
        <f t="shared" si="7"/>
        <v>-0.10439560439560439</v>
      </c>
      <c r="W29">
        <f t="shared" si="8"/>
        <v>-3.2967032967032961E-2</v>
      </c>
      <c r="X29">
        <f t="shared" si="9"/>
        <v>7.1428571428571425E-2</v>
      </c>
    </row>
    <row r="30" spans="1:24" x14ac:dyDescent="0.2">
      <c r="A30">
        <v>9</v>
      </c>
      <c r="B30">
        <v>3</v>
      </c>
      <c r="C30">
        <v>1</v>
      </c>
      <c r="D30">
        <v>5</v>
      </c>
      <c r="F30">
        <f t="shared" si="0"/>
        <v>0.16666666666666666</v>
      </c>
      <c r="G30">
        <f t="shared" si="1"/>
        <v>0.11538461538461539</v>
      </c>
      <c r="H30">
        <f t="shared" si="2"/>
        <v>7.1428571428571425E-2</v>
      </c>
      <c r="I30">
        <f t="shared" si="3"/>
        <v>0.35714285714285715</v>
      </c>
      <c r="K30">
        <f t="shared" si="4"/>
        <v>5.1282051282051266E-2</v>
      </c>
      <c r="L30">
        <f t="shared" si="5"/>
        <v>9.5238095238095233E-2</v>
      </c>
      <c r="M30">
        <f t="shared" si="6"/>
        <v>-0.19047619047619049</v>
      </c>
      <c r="V30">
        <f t="shared" si="7"/>
        <v>4.3956043956043966E-2</v>
      </c>
      <c r="W30">
        <f t="shared" si="8"/>
        <v>-0.24175824175824176</v>
      </c>
      <c r="X30">
        <f t="shared" si="9"/>
        <v>-0.2857142857142857</v>
      </c>
    </row>
    <row r="31" spans="1:24" x14ac:dyDescent="0.2">
      <c r="A31">
        <v>22</v>
      </c>
      <c r="B31">
        <v>5</v>
      </c>
      <c r="C31">
        <v>7</v>
      </c>
      <c r="D31">
        <v>10</v>
      </c>
      <c r="F31">
        <f t="shared" si="0"/>
        <v>0.40740740740740738</v>
      </c>
      <c r="G31">
        <f t="shared" si="1"/>
        <v>0.19230769230769232</v>
      </c>
      <c r="H31">
        <f t="shared" si="2"/>
        <v>0.5</v>
      </c>
      <c r="I31">
        <f t="shared" si="3"/>
        <v>0.7142857142857143</v>
      </c>
      <c r="K31">
        <f t="shared" si="4"/>
        <v>0.21509971509971507</v>
      </c>
      <c r="L31">
        <f t="shared" si="5"/>
        <v>-9.2592592592592615E-2</v>
      </c>
      <c r="M31">
        <f t="shared" si="6"/>
        <v>-0.30687830687830692</v>
      </c>
      <c r="V31">
        <f t="shared" si="7"/>
        <v>-0.30769230769230771</v>
      </c>
      <c r="W31">
        <f t="shared" si="8"/>
        <v>-0.52197802197802201</v>
      </c>
      <c r="X31">
        <f t="shared" si="9"/>
        <v>-0.2142857142857143</v>
      </c>
    </row>
    <row r="32" spans="1:24" x14ac:dyDescent="0.2">
      <c r="A32">
        <v>21</v>
      </c>
      <c r="B32">
        <v>8</v>
      </c>
      <c r="C32">
        <v>7</v>
      </c>
      <c r="D32">
        <v>5</v>
      </c>
      <c r="F32">
        <f t="shared" si="0"/>
        <v>0.3888888888888889</v>
      </c>
      <c r="G32">
        <f t="shared" si="1"/>
        <v>0.30769230769230771</v>
      </c>
      <c r="H32">
        <f t="shared" si="2"/>
        <v>0.5</v>
      </c>
      <c r="I32">
        <f t="shared" si="3"/>
        <v>0.35714285714285715</v>
      </c>
      <c r="K32">
        <f t="shared" si="4"/>
        <v>8.1196581196581186E-2</v>
      </c>
      <c r="L32">
        <f t="shared" si="5"/>
        <v>-0.1111111111111111</v>
      </c>
      <c r="M32">
        <f t="shared" si="6"/>
        <v>3.1746031746031744E-2</v>
      </c>
      <c r="V32">
        <f t="shared" si="7"/>
        <v>-0.19230769230769229</v>
      </c>
      <c r="W32">
        <f t="shared" si="8"/>
        <v>-4.9450549450549441E-2</v>
      </c>
      <c r="X32">
        <f t="shared" si="9"/>
        <v>0.14285714285714285</v>
      </c>
    </row>
    <row r="33" spans="1:24" x14ac:dyDescent="0.2">
      <c r="A33">
        <v>30</v>
      </c>
      <c r="B33">
        <v>9</v>
      </c>
      <c r="C33">
        <v>13</v>
      </c>
      <c r="D33">
        <v>8</v>
      </c>
      <c r="F33">
        <f t="shared" si="0"/>
        <v>0.55555555555555558</v>
      </c>
      <c r="G33">
        <f t="shared" si="1"/>
        <v>0.34615384615384615</v>
      </c>
      <c r="H33">
        <f t="shared" si="2"/>
        <v>0.9285714285714286</v>
      </c>
      <c r="I33">
        <f t="shared" si="3"/>
        <v>0.5714285714285714</v>
      </c>
      <c r="K33">
        <f t="shared" si="4"/>
        <v>0.20940170940170943</v>
      </c>
      <c r="L33">
        <f t="shared" si="5"/>
        <v>-0.37301587301587302</v>
      </c>
      <c r="M33">
        <f t="shared" si="6"/>
        <v>-1.5873015873015817E-2</v>
      </c>
      <c r="V33">
        <f t="shared" si="7"/>
        <v>-0.58241758241758246</v>
      </c>
      <c r="W33">
        <f t="shared" si="8"/>
        <v>-0.22527472527472525</v>
      </c>
      <c r="X33">
        <f t="shared" si="9"/>
        <v>0.35714285714285721</v>
      </c>
    </row>
    <row r="34" spans="1:24" x14ac:dyDescent="0.2">
      <c r="A34">
        <v>44</v>
      </c>
      <c r="B34">
        <v>16</v>
      </c>
      <c r="C34">
        <v>8</v>
      </c>
      <c r="D34">
        <v>19</v>
      </c>
      <c r="F34">
        <f t="shared" si="0"/>
        <v>0.81481481481481477</v>
      </c>
      <c r="G34">
        <f t="shared" si="1"/>
        <v>0.61538461538461542</v>
      </c>
      <c r="H34">
        <f t="shared" si="2"/>
        <v>0.5714285714285714</v>
      </c>
      <c r="I34">
        <f t="shared" si="3"/>
        <v>1.3571428571428572</v>
      </c>
      <c r="K34">
        <f t="shared" si="4"/>
        <v>0.19943019943019935</v>
      </c>
      <c r="L34">
        <f t="shared" si="5"/>
        <v>0.24338624338624337</v>
      </c>
      <c r="M34">
        <f t="shared" si="6"/>
        <v>-0.54232804232804244</v>
      </c>
      <c r="V34">
        <f t="shared" si="7"/>
        <v>4.3956043956044022E-2</v>
      </c>
      <c r="W34">
        <f t="shared" si="8"/>
        <v>-0.74175824175824179</v>
      </c>
      <c r="X34">
        <f t="shared" si="9"/>
        <v>-0.78571428571428581</v>
      </c>
    </row>
    <row r="35" spans="1:24" x14ac:dyDescent="0.2">
      <c r="A35">
        <v>48</v>
      </c>
      <c r="B35">
        <v>17</v>
      </c>
      <c r="C35">
        <v>11</v>
      </c>
      <c r="D35">
        <v>19</v>
      </c>
      <c r="F35">
        <f t="shared" si="0"/>
        <v>0.88888888888888884</v>
      </c>
      <c r="G35">
        <f t="shared" si="1"/>
        <v>0.65384615384615385</v>
      </c>
      <c r="H35">
        <f t="shared" si="2"/>
        <v>0.7857142857142857</v>
      </c>
      <c r="I35">
        <f t="shared" si="3"/>
        <v>1.3571428571428572</v>
      </c>
      <c r="K35">
        <f t="shared" si="4"/>
        <v>0.23504273504273498</v>
      </c>
      <c r="L35">
        <f t="shared" si="5"/>
        <v>0.10317460317460314</v>
      </c>
      <c r="M35">
        <f t="shared" si="6"/>
        <v>-0.46825396825396837</v>
      </c>
      <c r="V35">
        <f t="shared" si="7"/>
        <v>-0.13186813186813184</v>
      </c>
      <c r="W35">
        <f t="shared" si="8"/>
        <v>-0.70329670329670335</v>
      </c>
      <c r="X35">
        <f t="shared" si="9"/>
        <v>-0.57142857142857151</v>
      </c>
    </row>
    <row r="36" spans="1:24" x14ac:dyDescent="0.2">
      <c r="A36">
        <v>63</v>
      </c>
      <c r="B36">
        <v>30</v>
      </c>
      <c r="C36">
        <v>18</v>
      </c>
      <c r="D36">
        <v>16</v>
      </c>
      <c r="F36">
        <f t="shared" si="0"/>
        <v>1.1666666666666667</v>
      </c>
      <c r="G36">
        <f t="shared" si="1"/>
        <v>1.1538461538461537</v>
      </c>
      <c r="H36">
        <f t="shared" si="2"/>
        <v>1.2857142857142858</v>
      </c>
      <c r="I36">
        <f t="shared" si="3"/>
        <v>1.1428571428571428</v>
      </c>
      <c r="K36">
        <f t="shared" si="4"/>
        <v>1.2820512820512997E-2</v>
      </c>
      <c r="L36">
        <f t="shared" si="5"/>
        <v>-0.11904761904761907</v>
      </c>
      <c r="M36">
        <f t="shared" si="6"/>
        <v>2.3809523809523947E-2</v>
      </c>
      <c r="V36">
        <f t="shared" si="7"/>
        <v>-0.13186813186813207</v>
      </c>
      <c r="W36">
        <f t="shared" si="8"/>
        <v>1.098901098901095E-2</v>
      </c>
      <c r="X36">
        <f t="shared" si="9"/>
        <v>0.14285714285714302</v>
      </c>
    </row>
    <row r="37" spans="1:24" x14ac:dyDescent="0.2">
      <c r="A37">
        <v>83</v>
      </c>
      <c r="B37">
        <v>35</v>
      </c>
      <c r="C37">
        <v>24</v>
      </c>
      <c r="D37">
        <v>22</v>
      </c>
      <c r="F37">
        <f t="shared" si="0"/>
        <v>1.537037037037037</v>
      </c>
      <c r="G37">
        <f t="shared" si="1"/>
        <v>1.3461538461538463</v>
      </c>
      <c r="H37">
        <f t="shared" si="2"/>
        <v>1.7142857142857142</v>
      </c>
      <c r="I37">
        <f t="shared" si="3"/>
        <v>1.5714285714285714</v>
      </c>
      <c r="K37">
        <f t="shared" si="4"/>
        <v>0.19088319088319072</v>
      </c>
      <c r="L37">
        <f t="shared" si="5"/>
        <v>-0.17724867724867721</v>
      </c>
      <c r="M37">
        <f t="shared" si="6"/>
        <v>-3.4391534391534417E-2</v>
      </c>
      <c r="V37">
        <f t="shared" si="7"/>
        <v>-0.36813186813186793</v>
      </c>
      <c r="W37">
        <f t="shared" si="8"/>
        <v>-0.22527472527472514</v>
      </c>
      <c r="X37">
        <f t="shared" si="9"/>
        <v>0.14285714285714279</v>
      </c>
    </row>
    <row r="38" spans="1:24" x14ac:dyDescent="0.2">
      <c r="A38">
        <v>65</v>
      </c>
      <c r="B38">
        <v>28</v>
      </c>
      <c r="C38">
        <v>17</v>
      </c>
      <c r="D38">
        <v>18</v>
      </c>
      <c r="F38">
        <f t="shared" si="0"/>
        <v>1.2037037037037037</v>
      </c>
      <c r="G38">
        <f t="shared" si="1"/>
        <v>1.0769230769230769</v>
      </c>
      <c r="H38">
        <f t="shared" si="2"/>
        <v>1.2142857142857142</v>
      </c>
      <c r="I38">
        <f t="shared" si="3"/>
        <v>1.2857142857142858</v>
      </c>
      <c r="K38">
        <f t="shared" si="4"/>
        <v>0.12678062678062685</v>
      </c>
      <c r="L38">
        <f t="shared" si="5"/>
        <v>-1.058201058201047E-2</v>
      </c>
      <c r="M38">
        <f t="shared" si="6"/>
        <v>-8.2010582010582089E-2</v>
      </c>
      <c r="V38">
        <f t="shared" si="7"/>
        <v>-0.13736263736263732</v>
      </c>
      <c r="W38">
        <f t="shared" si="8"/>
        <v>-0.20879120879120894</v>
      </c>
      <c r="X38">
        <f t="shared" si="9"/>
        <v>-7.1428571428571619E-2</v>
      </c>
    </row>
    <row r="40" spans="1:24" x14ac:dyDescent="0.2">
      <c r="A40">
        <f>SUM(A2:A37)</f>
        <v>736</v>
      </c>
      <c r="B40">
        <f t="shared" ref="B40:D40" si="10">SUM(B2:B37)</f>
        <v>322</v>
      </c>
      <c r="C40">
        <f t="shared" si="10"/>
        <v>203</v>
      </c>
      <c r="D40">
        <f t="shared" si="10"/>
        <v>204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Shen analysis</vt:lpstr>
      <vt:lpstr>Sheet3</vt:lpstr>
      <vt:lpstr>Sheet2</vt:lpstr>
    </vt:vector>
  </TitlesOfParts>
  <Company>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SNR</dc:creator>
  <cp:lastModifiedBy>Lupo, Anthony R.</cp:lastModifiedBy>
  <dcterms:created xsi:type="dcterms:W3CDTF">2007-05-25T19:32:17Z</dcterms:created>
  <dcterms:modified xsi:type="dcterms:W3CDTF">2024-04-12T19:30:16Z</dcterms:modified>
</cp:coreProperties>
</file>